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4\02\New folder\"/>
    </mc:Choice>
  </mc:AlternateContent>
  <xr:revisionPtr revIDLastSave="0" documentId="13_ncr:1_{34C0F361-C27D-4F26-AE59-571683D2A58F}" xr6:coauthVersionLast="36" xr6:coauthVersionMax="36" xr10:uidLastSave="{00000000-0000-0000-0000-000000000000}"/>
  <bookViews>
    <workbookView xWindow="0" yWindow="0" windowWidth="28800" windowHeight="11025" tabRatio="934" activeTab="12" xr2:uid="{00000000-000D-0000-FFFF-FFFF00000000}"/>
  </bookViews>
  <sheets>
    <sheet name="کاور" sheetId="23" r:id="rId1"/>
    <sheet name="سهام" sheetId="2" r:id="rId2"/>
    <sheet name="اوراق مشتقه" sheetId="3" r:id="rId3"/>
    <sheet name="سپرده" sheetId="7" r:id="rId4"/>
    <sheet name="درآمد" sheetId="8" r:id="rId5"/>
    <sheet name="درآمد  سرمایه گذاری در سهام " sheetId="9" r:id="rId6"/>
    <sheet name="درآمد سود سهام" sheetId="15" r:id="rId7"/>
    <sheet name="درآمد ناشی از تغییر قیمت سهام" sheetId="22" r:id="rId8"/>
    <sheet name="درآمد ناشی از فروش" sheetId="19" r:id="rId9"/>
    <sheet name="درآمد اعمال اختیار" sheetId="20" r:id="rId10"/>
    <sheet name="درآمد سپرده بانکی" sheetId="13" r:id="rId11"/>
    <sheet name="سود سپرده بانکی" sheetId="18" r:id="rId12"/>
    <sheet name="سایر درآمدها" sheetId="14" r:id="rId13"/>
  </sheets>
  <definedNames>
    <definedName name="_xlnm.Print_Area" localSheetId="2">'اوراق مشتقه'!$A$1:$V$28</definedName>
    <definedName name="_xlnm.Print_Area" localSheetId="4">درآمد!$A$1:$J$12</definedName>
    <definedName name="_xlnm.Print_Area" localSheetId="5">'درآمد  سرمایه گذاری در سهام '!$A$1:$V$145</definedName>
    <definedName name="_xlnm.Print_Area" localSheetId="9">'درآمد اعمال اختیار'!$A$1:$P$28</definedName>
    <definedName name="_xlnm.Print_Area" localSheetId="10">'درآمد سپرده بانکی'!$A$1:$J$13</definedName>
    <definedName name="_xlnm.Print_Area" localSheetId="6">'درآمد سود سهام'!$A$1:$N$17</definedName>
    <definedName name="_xlnm.Print_Area" localSheetId="7">'درآمد ناشی از تغییر قیمت سهام'!$A$1:$R$118</definedName>
    <definedName name="_xlnm.Print_Area" localSheetId="8">'درآمد ناشی از فروش'!$A$1:$R$39</definedName>
    <definedName name="_xlnm.Print_Area" localSheetId="12">'سایر درآمدها'!$A$1:$F$11</definedName>
    <definedName name="_xlnm.Print_Area" localSheetId="3">سپرده!$A$1:$L$13</definedName>
    <definedName name="_xlnm.Print_Area" localSheetId="1">سهام!$A$1:$AA$110</definedName>
    <definedName name="_xlnm.Print_Area" localSheetId="11">'سود سپرده بانکی'!$A$1:$N$13</definedName>
  </definedNames>
  <calcPr calcId="191029"/>
</workbook>
</file>

<file path=xl/calcChain.xml><?xml version="1.0" encoding="utf-8"?>
<calcChain xmlns="http://schemas.openxmlformats.org/spreadsheetml/2006/main">
  <c r="Q146" i="9" l="1"/>
  <c r="E8" i="8"/>
  <c r="Q38" i="19"/>
  <c r="M38" i="19"/>
  <c r="K38" i="19"/>
  <c r="I38" i="19"/>
  <c r="E38" i="19"/>
  <c r="C38" i="19"/>
  <c r="G38" i="19" l="1"/>
  <c r="O38" i="19"/>
  <c r="A3" i="19" l="1"/>
  <c r="A2" i="19"/>
  <c r="A1" i="19"/>
  <c r="I117" i="22"/>
  <c r="I28" i="22"/>
  <c r="G28" i="22"/>
  <c r="E28" i="22"/>
  <c r="C28" i="22"/>
  <c r="O117" i="22"/>
  <c r="M117" i="22"/>
  <c r="K117" i="22"/>
  <c r="Q98" i="22"/>
  <c r="O98" i="22"/>
  <c r="M98" i="22"/>
  <c r="K98" i="22"/>
  <c r="I98" i="22"/>
  <c r="Q28" i="22"/>
  <c r="Q38" i="22" s="1"/>
  <c r="Q58" i="22" s="1"/>
  <c r="Q68" i="22" s="1"/>
  <c r="O28" i="22"/>
  <c r="O38" i="22" s="1"/>
  <c r="O58" i="22" s="1"/>
  <c r="O68" i="22" s="1"/>
  <c r="O88" i="22" s="1"/>
  <c r="M28" i="22"/>
  <c r="M38" i="22" s="1"/>
  <c r="M58" i="22" s="1"/>
  <c r="M68" i="22" s="1"/>
  <c r="M88" i="22" s="1"/>
  <c r="K28" i="22"/>
  <c r="K38" i="22" s="1"/>
  <c r="K58" i="22" s="1"/>
  <c r="K68" i="22" s="1"/>
  <c r="K88" i="22" s="1"/>
  <c r="I38" i="22"/>
  <c r="I58" i="22" s="1"/>
  <c r="I68" i="22" s="1"/>
  <c r="I88" i="22" s="1"/>
  <c r="E38" i="22"/>
  <c r="E58" i="22" s="1"/>
  <c r="E68" i="22" s="1"/>
  <c r="E88" i="22" s="1"/>
  <c r="E98" i="22" s="1"/>
  <c r="E117" i="22" s="1"/>
  <c r="C38" i="22"/>
  <c r="C58" i="22" s="1"/>
  <c r="C68" i="22" s="1"/>
  <c r="C88" i="22" s="1"/>
  <c r="C98" i="22" s="1"/>
  <c r="C117" i="22" s="1"/>
  <c r="A3" i="22"/>
  <c r="A2" i="22"/>
  <c r="A1" i="22"/>
  <c r="Q104" i="22"/>
  <c r="Q117" i="22" s="1"/>
  <c r="Q103" i="22"/>
  <c r="Q102" i="22"/>
  <c r="Q101" i="22"/>
  <c r="Q100" i="22"/>
  <c r="Q99" i="22"/>
  <c r="Q87" i="22"/>
  <c r="G86" i="22"/>
  <c r="Q85" i="22"/>
  <c r="Q84" i="22"/>
  <c r="Q83" i="22"/>
  <c r="Q82" i="22"/>
  <c r="G79" i="22"/>
  <c r="G78" i="22"/>
  <c r="G77" i="22"/>
  <c r="G76" i="22"/>
  <c r="G75" i="22"/>
  <c r="G74" i="22"/>
  <c r="G73" i="22"/>
  <c r="G72" i="22"/>
  <c r="G71" i="22"/>
  <c r="G70" i="22"/>
  <c r="G69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Q88" i="22" l="1"/>
  <c r="G38" i="22"/>
  <c r="G58" i="22" s="1"/>
  <c r="E146" i="9"/>
  <c r="O146" i="9"/>
  <c r="G68" i="22" l="1"/>
  <c r="G88" i="22" s="1"/>
  <c r="G98" i="22" s="1"/>
  <c r="G117" i="22" s="1"/>
  <c r="C16" i="15" l="1"/>
  <c r="E16" i="15"/>
  <c r="G16" i="15"/>
  <c r="M16" i="15"/>
  <c r="I16" i="15"/>
  <c r="K16" i="15"/>
  <c r="Q144" i="9" l="1"/>
  <c r="O144" i="9"/>
  <c r="O147" i="9" s="1"/>
  <c r="M144" i="9"/>
  <c r="G144" i="9"/>
  <c r="E144" i="9"/>
  <c r="E147" i="9" s="1"/>
  <c r="C144" i="9"/>
  <c r="S125" i="9"/>
  <c r="Q125" i="9"/>
  <c r="O125" i="9"/>
  <c r="M125" i="9"/>
  <c r="I125" i="9"/>
  <c r="G125" i="9"/>
  <c r="E125" i="9"/>
  <c r="C125" i="9"/>
  <c r="S114" i="9"/>
  <c r="Q114" i="9"/>
  <c r="O114" i="9"/>
  <c r="M114" i="9"/>
  <c r="I114" i="9"/>
  <c r="G114" i="9"/>
  <c r="E114" i="9"/>
  <c r="C114" i="9"/>
  <c r="S96" i="9"/>
  <c r="Q96" i="9"/>
  <c r="O96" i="9"/>
  <c r="M96" i="9"/>
  <c r="I96" i="9"/>
  <c r="G96" i="9"/>
  <c r="E96" i="9"/>
  <c r="C96" i="9"/>
  <c r="I68" i="9"/>
  <c r="S68" i="9"/>
  <c r="Q38" i="9"/>
  <c r="Q56" i="9" s="1"/>
  <c r="Q67" i="9" s="1"/>
  <c r="Q85" i="9" s="1"/>
  <c r="M27" i="9"/>
  <c r="M38" i="9" s="1"/>
  <c r="M56" i="9" s="1"/>
  <c r="M67" i="9" s="1"/>
  <c r="M85" i="9" s="1"/>
  <c r="E27" i="9"/>
  <c r="E38" i="9" s="1"/>
  <c r="E56" i="9" s="1"/>
  <c r="E67" i="9" s="1"/>
  <c r="E85" i="9" s="1"/>
  <c r="Q27" i="9"/>
  <c r="O27" i="9"/>
  <c r="O38" i="9" s="1"/>
  <c r="O56" i="9" s="1"/>
  <c r="O67" i="9" s="1"/>
  <c r="O85" i="9" s="1"/>
  <c r="G27" i="9"/>
  <c r="G38" i="9" s="1"/>
  <c r="G56" i="9" s="1"/>
  <c r="G67" i="9" s="1"/>
  <c r="G85" i="9" s="1"/>
  <c r="C27" i="9"/>
  <c r="C38" i="9" s="1"/>
  <c r="C56" i="9" s="1"/>
  <c r="C67" i="9" s="1"/>
  <c r="C85" i="9" s="1"/>
  <c r="A3" i="15"/>
  <c r="A2" i="15"/>
  <c r="A1" i="15"/>
  <c r="O26" i="20"/>
  <c r="M26" i="20"/>
  <c r="I26" i="20"/>
  <c r="K26" i="20"/>
  <c r="A3" i="20"/>
  <c r="A2" i="20"/>
  <c r="A1" i="20"/>
  <c r="A3" i="14"/>
  <c r="A2" i="14"/>
  <c r="A1" i="14"/>
  <c r="E9" i="8"/>
  <c r="A3" i="18"/>
  <c r="A2" i="18"/>
  <c r="A1" i="18"/>
  <c r="M10" i="18"/>
  <c r="M11" i="18" s="1"/>
  <c r="M9" i="18"/>
  <c r="I11" i="18"/>
  <c r="G11" i="18"/>
  <c r="C11" i="18"/>
  <c r="G10" i="18"/>
  <c r="G9" i="18"/>
  <c r="I11" i="13"/>
  <c r="I12" i="13" s="1"/>
  <c r="I10" i="13"/>
  <c r="E11" i="13"/>
  <c r="E10" i="13"/>
  <c r="E12" i="13" s="1"/>
  <c r="G12" i="13"/>
  <c r="C12" i="13"/>
  <c r="A3" i="13"/>
  <c r="A2" i="13"/>
  <c r="A1" i="13"/>
  <c r="M146" i="9"/>
  <c r="C146" i="9"/>
  <c r="I9" i="8"/>
  <c r="I10" i="8"/>
  <c r="K10" i="7"/>
  <c r="K11" i="7" s="1"/>
  <c r="K9" i="7"/>
  <c r="I11" i="7"/>
  <c r="C11" i="7"/>
  <c r="E11" i="7"/>
  <c r="G11" i="7"/>
  <c r="A3" i="7"/>
  <c r="A2" i="7"/>
  <c r="A1" i="7"/>
  <c r="A3" i="3"/>
  <c r="A2" i="3"/>
  <c r="A1" i="3"/>
  <c r="C109" i="2"/>
  <c r="M109" i="2"/>
  <c r="O109" i="2"/>
  <c r="Q109" i="2"/>
  <c r="Y109" i="2"/>
  <c r="W109" i="2"/>
  <c r="U109" i="2"/>
  <c r="K109" i="2"/>
  <c r="I109" i="2"/>
  <c r="G109" i="2"/>
  <c r="E109" i="2"/>
  <c r="Y94" i="2"/>
  <c r="W94" i="2"/>
  <c r="U94" i="2"/>
  <c r="Q94" i="2"/>
  <c r="O94" i="2"/>
  <c r="M94" i="2"/>
  <c r="K94" i="2"/>
  <c r="I94" i="2"/>
  <c r="G94" i="2"/>
  <c r="E94" i="2"/>
  <c r="C94" i="2"/>
  <c r="E83" i="2"/>
  <c r="E66" i="2"/>
  <c r="W38" i="2"/>
  <c r="W55" i="2" s="1"/>
  <c r="W66" i="2" s="1"/>
  <c r="W83" i="2" s="1"/>
  <c r="W27" i="2"/>
  <c r="U27" i="2"/>
  <c r="U38" i="2" s="1"/>
  <c r="U55" i="2" s="1"/>
  <c r="U66" i="2" s="1"/>
  <c r="U83" i="2" s="1"/>
  <c r="Q27" i="2"/>
  <c r="Q38" i="2" s="1"/>
  <c r="Q55" i="2" s="1"/>
  <c r="Q66" i="2" s="1"/>
  <c r="Q83" i="2" s="1"/>
  <c r="O27" i="2"/>
  <c r="O38" i="2" s="1"/>
  <c r="O55" i="2" s="1"/>
  <c r="O66" i="2" s="1"/>
  <c r="O83" i="2" s="1"/>
  <c r="M27" i="2"/>
  <c r="M38" i="2" s="1"/>
  <c r="M55" i="2" s="1"/>
  <c r="M66" i="2" s="1"/>
  <c r="M83" i="2" s="1"/>
  <c r="K27" i="2"/>
  <c r="K38" i="2" s="1"/>
  <c r="K55" i="2" s="1"/>
  <c r="K66" i="2" s="1"/>
  <c r="K83" i="2" s="1"/>
  <c r="I27" i="2"/>
  <c r="I38" i="2" s="1"/>
  <c r="I55" i="2" s="1"/>
  <c r="G27" i="2"/>
  <c r="G38" i="2" s="1"/>
  <c r="G55" i="2" s="1"/>
  <c r="E27" i="2"/>
  <c r="E38" i="2" s="1"/>
  <c r="E55" i="2" s="1"/>
  <c r="C27" i="2"/>
  <c r="C38" i="2" s="1"/>
  <c r="C55" i="2" s="1"/>
  <c r="C66" i="2" s="1"/>
  <c r="C83" i="2" s="1"/>
  <c r="U113" i="2"/>
  <c r="W113" i="2" s="1"/>
  <c r="Y70" i="2"/>
  <c r="Y74" i="2"/>
  <c r="Y16" i="2"/>
  <c r="Y49" i="2"/>
  <c r="Y68" i="2"/>
  <c r="Y50" i="2"/>
  <c r="Y54" i="2"/>
  <c r="Y71" i="2"/>
  <c r="Y67" i="2"/>
  <c r="Y20" i="2"/>
  <c r="Y47" i="2"/>
  <c r="Y42" i="2"/>
  <c r="Y96" i="2"/>
  <c r="Y43" i="2"/>
  <c r="Y15" i="2"/>
  <c r="Y40" i="2"/>
  <c r="Y25" i="2"/>
  <c r="Y79" i="2"/>
  <c r="Y97" i="2"/>
  <c r="Y72" i="2"/>
  <c r="Y98" i="2"/>
  <c r="Y75" i="2"/>
  <c r="Y51" i="2"/>
  <c r="Y14" i="2"/>
  <c r="Y22" i="2"/>
  <c r="Y52" i="2"/>
  <c r="Y99" i="2"/>
  <c r="Y39" i="2"/>
  <c r="Y18" i="2"/>
  <c r="Y100" i="2"/>
  <c r="Y46" i="2"/>
  <c r="Y13" i="2"/>
  <c r="Y95" i="2"/>
  <c r="Y69" i="2"/>
  <c r="Y101" i="2"/>
  <c r="Y102" i="2"/>
  <c r="Y12" i="2"/>
  <c r="Y73" i="2"/>
  <c r="Y45" i="2"/>
  <c r="Y76" i="2"/>
  <c r="Y41" i="2"/>
  <c r="Y44" i="2"/>
  <c r="Y19" i="2"/>
  <c r="Y48" i="2"/>
  <c r="Y103" i="2"/>
  <c r="Y17" i="2"/>
  <c r="Y21" i="2"/>
  <c r="Y53" i="2"/>
  <c r="Y104" i="2"/>
  <c r="Y78" i="2"/>
  <c r="Y23" i="2"/>
  <c r="Y26" i="2"/>
  <c r="Y24" i="2"/>
  <c r="Y105" i="2"/>
  <c r="Y81" i="2"/>
  <c r="Y11" i="2"/>
  <c r="Y106" i="2"/>
  <c r="Y82" i="2"/>
  <c r="Y107" i="2"/>
  <c r="Y108" i="2"/>
  <c r="Y80" i="2"/>
  <c r="Y77" i="2"/>
  <c r="G66" i="2" l="1"/>
  <c r="G83" i="2" s="1"/>
  <c r="I66" i="2"/>
  <c r="I83" i="2" s="1"/>
  <c r="W114" i="2"/>
  <c r="Y27" i="2"/>
  <c r="Y38" i="2" s="1"/>
  <c r="Y55" i="2" s="1"/>
  <c r="Y66" i="2" s="1"/>
  <c r="Y83" i="2" s="1"/>
  <c r="U114" i="2"/>
  <c r="M147" i="9"/>
  <c r="G147" i="9"/>
  <c r="C147" i="9"/>
  <c r="I126" i="9"/>
  <c r="I132" i="9"/>
  <c r="I12" i="9"/>
  <c r="I70" i="9"/>
  <c r="I130" i="9"/>
  <c r="I129" i="9"/>
  <c r="I72" i="9"/>
  <c r="I55" i="9"/>
  <c r="I79" i="9"/>
  <c r="I40" i="9"/>
  <c r="I103" i="9"/>
  <c r="I100" i="9"/>
  <c r="I44" i="9"/>
  <c r="I45" i="9"/>
  <c r="I137" i="9"/>
  <c r="I24" i="9"/>
  <c r="I74" i="9"/>
  <c r="I99" i="9"/>
  <c r="I110" i="9"/>
  <c r="I43" i="9"/>
  <c r="I52" i="9"/>
  <c r="I106" i="9"/>
  <c r="I135" i="9"/>
  <c r="I134" i="9"/>
  <c r="I22" i="9"/>
  <c r="I127" i="9"/>
  <c r="I102" i="9"/>
  <c r="I112" i="9"/>
  <c r="I49" i="9"/>
  <c r="I25" i="9"/>
  <c r="I46" i="9"/>
  <c r="I105" i="9"/>
  <c r="I39" i="9"/>
  <c r="I109" i="9"/>
  <c r="I69" i="9"/>
  <c r="I42" i="9"/>
  <c r="I13" i="9"/>
  <c r="I17" i="9"/>
  <c r="I75" i="9"/>
  <c r="I14" i="9"/>
  <c r="I20" i="9"/>
  <c r="I140" i="9"/>
  <c r="I16" i="9"/>
  <c r="I54" i="9"/>
  <c r="I141" i="9"/>
  <c r="I98" i="9"/>
  <c r="I80" i="9"/>
  <c r="I133" i="9"/>
  <c r="I142" i="9"/>
  <c r="I143" i="9"/>
  <c r="I84" i="9"/>
  <c r="I81" i="9"/>
  <c r="I111" i="9"/>
  <c r="I10" i="9"/>
  <c r="I136" i="9"/>
  <c r="I101" i="9"/>
  <c r="I113" i="9"/>
  <c r="I26" i="9"/>
  <c r="I76" i="9"/>
  <c r="I15" i="9"/>
  <c r="I82" i="9"/>
  <c r="I51" i="9"/>
  <c r="I73" i="9"/>
  <c r="I83" i="9"/>
  <c r="I77" i="9"/>
  <c r="I97" i="9"/>
  <c r="I138" i="9"/>
  <c r="I108" i="9"/>
  <c r="I23" i="9"/>
  <c r="I19" i="9"/>
  <c r="I128" i="9"/>
  <c r="I47" i="9"/>
  <c r="I53" i="9"/>
  <c r="I48" i="9"/>
  <c r="I104" i="9"/>
  <c r="I21" i="9"/>
  <c r="I71" i="9"/>
  <c r="I131" i="9"/>
  <c r="I107" i="9"/>
  <c r="I18" i="9"/>
  <c r="I50" i="9"/>
  <c r="I78" i="9"/>
  <c r="I41" i="9"/>
  <c r="I139" i="9"/>
  <c r="I11" i="9"/>
  <c r="S126" i="9"/>
  <c r="S132" i="9"/>
  <c r="S12" i="9"/>
  <c r="S70" i="9"/>
  <c r="S130" i="9"/>
  <c r="S129" i="9"/>
  <c r="S72" i="9"/>
  <c r="S55" i="9"/>
  <c r="S79" i="9"/>
  <c r="S40" i="9"/>
  <c r="S103" i="9"/>
  <c r="S100" i="9"/>
  <c r="S44" i="9"/>
  <c r="S45" i="9"/>
  <c r="S137" i="9"/>
  <c r="S24" i="9"/>
  <c r="S74" i="9"/>
  <c r="S99" i="9"/>
  <c r="S110" i="9"/>
  <c r="S43" i="9"/>
  <c r="S52" i="9"/>
  <c r="S106" i="9"/>
  <c r="S135" i="9"/>
  <c r="S134" i="9"/>
  <c r="S22" i="9"/>
  <c r="S127" i="9"/>
  <c r="S102" i="9"/>
  <c r="S112" i="9"/>
  <c r="S49" i="9"/>
  <c r="S25" i="9"/>
  <c r="S46" i="9"/>
  <c r="S105" i="9"/>
  <c r="S39" i="9"/>
  <c r="S109" i="9"/>
  <c r="S69" i="9"/>
  <c r="S42" i="9"/>
  <c r="S13" i="9"/>
  <c r="S17" i="9"/>
  <c r="S75" i="9"/>
  <c r="S14" i="9"/>
  <c r="S20" i="9"/>
  <c r="S140" i="9"/>
  <c r="S16" i="9"/>
  <c r="S54" i="9"/>
  <c r="S141" i="9"/>
  <c r="S98" i="9"/>
  <c r="S80" i="9"/>
  <c r="S133" i="9"/>
  <c r="S142" i="9"/>
  <c r="S143" i="9"/>
  <c r="S84" i="9"/>
  <c r="S81" i="9"/>
  <c r="S111" i="9"/>
  <c r="S10" i="9"/>
  <c r="S136" i="9"/>
  <c r="S101" i="9"/>
  <c r="S113" i="9"/>
  <c r="S26" i="9"/>
  <c r="S76" i="9"/>
  <c r="S15" i="9"/>
  <c r="S82" i="9"/>
  <c r="S51" i="9"/>
  <c r="S73" i="9"/>
  <c r="S83" i="9"/>
  <c r="S77" i="9"/>
  <c r="S97" i="9"/>
  <c r="S138" i="9"/>
  <c r="S108" i="9"/>
  <c r="S23" i="9"/>
  <c r="S19" i="9"/>
  <c r="S128" i="9"/>
  <c r="S47" i="9"/>
  <c r="S53" i="9"/>
  <c r="S48" i="9"/>
  <c r="S104" i="9"/>
  <c r="S21" i="9"/>
  <c r="S71" i="9"/>
  <c r="S131" i="9"/>
  <c r="S107" i="9"/>
  <c r="S18" i="9"/>
  <c r="S50" i="9"/>
  <c r="S78" i="9"/>
  <c r="S41" i="9"/>
  <c r="S139" i="9"/>
  <c r="S11" i="9"/>
  <c r="Q150" i="9"/>
  <c r="U143" i="9" l="1"/>
  <c r="S144" i="9"/>
  <c r="I144" i="9"/>
  <c r="S27" i="9"/>
  <c r="I27" i="9"/>
  <c r="Y112" i="2"/>
  <c r="Q151" i="9"/>
  <c r="U40" i="9" l="1"/>
  <c r="U52" i="9"/>
  <c r="U17" i="9"/>
  <c r="U128" i="9"/>
  <c r="U140" i="9"/>
  <c r="U105" i="9"/>
  <c r="U71" i="9"/>
  <c r="U83" i="9"/>
  <c r="U41" i="9"/>
  <c r="U53" i="9"/>
  <c r="U18" i="9"/>
  <c r="U129" i="9"/>
  <c r="U141" i="9"/>
  <c r="U106" i="9"/>
  <c r="U72" i="9"/>
  <c r="U84" i="9"/>
  <c r="U69" i="9"/>
  <c r="U42" i="9"/>
  <c r="U54" i="9"/>
  <c r="U19" i="9"/>
  <c r="U130" i="9"/>
  <c r="U142" i="9"/>
  <c r="U107" i="9"/>
  <c r="U73" i="9"/>
  <c r="U68" i="9"/>
  <c r="U43" i="9"/>
  <c r="U55" i="9"/>
  <c r="U20" i="9"/>
  <c r="U131" i="9"/>
  <c r="U108" i="9"/>
  <c r="U74" i="9"/>
  <c r="U103" i="9"/>
  <c r="U44" i="9"/>
  <c r="U39" i="9"/>
  <c r="U21" i="9"/>
  <c r="U132" i="9"/>
  <c r="U126" i="9"/>
  <c r="U109" i="9"/>
  <c r="U75" i="9"/>
  <c r="U81" i="9"/>
  <c r="U45" i="9"/>
  <c r="U22" i="9"/>
  <c r="U133" i="9"/>
  <c r="U98" i="9"/>
  <c r="U110" i="9"/>
  <c r="U76" i="9"/>
  <c r="U46" i="9"/>
  <c r="U11" i="9"/>
  <c r="U23" i="9"/>
  <c r="U134" i="9"/>
  <c r="U99" i="9"/>
  <c r="U111" i="9"/>
  <c r="U77" i="9"/>
  <c r="U10" i="9"/>
  <c r="U47" i="9"/>
  <c r="U12" i="9"/>
  <c r="U24" i="9"/>
  <c r="U135" i="9"/>
  <c r="U100" i="9"/>
  <c r="U112" i="9"/>
  <c r="U78" i="9"/>
  <c r="U15" i="9"/>
  <c r="U48" i="9"/>
  <c r="U13" i="9"/>
  <c r="U25" i="9"/>
  <c r="U136" i="9"/>
  <c r="U101" i="9"/>
  <c r="U113" i="9"/>
  <c r="U79" i="9"/>
  <c r="U138" i="9"/>
  <c r="U49" i="9"/>
  <c r="U14" i="9"/>
  <c r="U26" i="9"/>
  <c r="U137" i="9"/>
  <c r="U102" i="9"/>
  <c r="U97" i="9"/>
  <c r="U80" i="9"/>
  <c r="U50" i="9"/>
  <c r="U51" i="9"/>
  <c r="U16" i="9"/>
  <c r="U127" i="9"/>
  <c r="U139" i="9"/>
  <c r="U104" i="9"/>
  <c r="U70" i="9"/>
  <c r="U82" i="9"/>
  <c r="K101" i="9"/>
  <c r="K113" i="9"/>
  <c r="K79" i="9"/>
  <c r="K45" i="9"/>
  <c r="K11" i="9"/>
  <c r="K23" i="9"/>
  <c r="K103" i="9"/>
  <c r="K47" i="9"/>
  <c r="K137" i="9"/>
  <c r="K102" i="9"/>
  <c r="K97" i="9"/>
  <c r="K80" i="9"/>
  <c r="K46" i="9"/>
  <c r="K12" i="9"/>
  <c r="K24" i="9"/>
  <c r="K138" i="9"/>
  <c r="K81" i="9"/>
  <c r="K13" i="9"/>
  <c r="K127" i="9"/>
  <c r="K139" i="9"/>
  <c r="K104" i="9"/>
  <c r="K70" i="9"/>
  <c r="K82" i="9"/>
  <c r="K48" i="9"/>
  <c r="K14" i="9"/>
  <c r="K26" i="9"/>
  <c r="K128" i="9"/>
  <c r="K140" i="9"/>
  <c r="K105" i="9"/>
  <c r="K71" i="9"/>
  <c r="K83" i="9"/>
  <c r="K49" i="9"/>
  <c r="K15" i="9"/>
  <c r="K10" i="9"/>
  <c r="K27" i="9" s="1"/>
  <c r="K38" i="9" s="1"/>
  <c r="K56" i="9" s="1"/>
  <c r="K67" i="9" s="1"/>
  <c r="K85" i="9" s="1"/>
  <c r="K96" i="9" s="1"/>
  <c r="K114" i="9" s="1"/>
  <c r="K125" i="9" s="1"/>
  <c r="K144" i="9" s="1"/>
  <c r="K77" i="9"/>
  <c r="K129" i="9"/>
  <c r="K141" i="9"/>
  <c r="K106" i="9"/>
  <c r="K72" i="9"/>
  <c r="K84" i="9"/>
  <c r="K50" i="9"/>
  <c r="K16" i="9"/>
  <c r="K43" i="9"/>
  <c r="K130" i="9"/>
  <c r="K142" i="9"/>
  <c r="K107" i="9"/>
  <c r="K73" i="9"/>
  <c r="K68" i="9"/>
  <c r="K51" i="9"/>
  <c r="K17" i="9"/>
  <c r="K134" i="9"/>
  <c r="K21" i="9"/>
  <c r="K131" i="9"/>
  <c r="K143" i="9"/>
  <c r="K108" i="9"/>
  <c r="K74" i="9"/>
  <c r="K40" i="9"/>
  <c r="K52" i="9"/>
  <c r="K18" i="9"/>
  <c r="K111" i="9"/>
  <c r="K132" i="9"/>
  <c r="K126" i="9"/>
  <c r="K109" i="9"/>
  <c r="K75" i="9"/>
  <c r="K41" i="9"/>
  <c r="K53" i="9"/>
  <c r="K19" i="9"/>
  <c r="K55" i="9"/>
  <c r="K133" i="9"/>
  <c r="K98" i="9"/>
  <c r="K110" i="9"/>
  <c r="K76" i="9"/>
  <c r="K42" i="9"/>
  <c r="K54" i="9"/>
  <c r="K20" i="9"/>
  <c r="K99" i="9"/>
  <c r="K25" i="9"/>
  <c r="K135" i="9"/>
  <c r="K100" i="9"/>
  <c r="K112" i="9"/>
  <c r="K78" i="9"/>
  <c r="K44" i="9"/>
  <c r="K39" i="9"/>
  <c r="K22" i="9"/>
  <c r="K69" i="9"/>
  <c r="K136" i="9"/>
  <c r="I38" i="9"/>
  <c r="I56" i="9" s="1"/>
  <c r="I67" i="9" s="1"/>
  <c r="I85" i="9" s="1"/>
  <c r="E11" i="8"/>
  <c r="G8" i="8" s="1"/>
  <c r="S38" i="9"/>
  <c r="S56" i="9" s="1"/>
  <c r="S67" i="9" s="1"/>
  <c r="S85" i="9" s="1"/>
  <c r="U27" i="9" l="1"/>
  <c r="U38" i="9" s="1"/>
  <c r="U56" i="9" s="1"/>
  <c r="U67" i="9" s="1"/>
  <c r="U85" i="9" s="1"/>
  <c r="U96" i="9" s="1"/>
  <c r="U114" i="9" s="1"/>
  <c r="U125" i="9" s="1"/>
  <c r="U144" i="9" s="1"/>
  <c r="I8" i="8"/>
  <c r="I11" i="8" s="1"/>
  <c r="E14" i="8"/>
  <c r="G9" i="8"/>
  <c r="G10" i="8"/>
  <c r="G11" i="8" l="1"/>
</calcChain>
</file>

<file path=xl/sharedStrings.xml><?xml version="1.0" encoding="utf-8"?>
<sst xmlns="http://schemas.openxmlformats.org/spreadsheetml/2006/main" count="980" uniqueCount="209">
  <si>
    <t>صندوق سرمایه گذاری بخشی پتروشیمی دماوند</t>
  </si>
  <si>
    <t>صورت وضعیت پرتفوی</t>
  </si>
  <si>
    <t>برای ماه منتهی به 1404/02/31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</si>
  <si>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</si>
  <si>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</si>
  <si>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</si>
  <si>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</si>
  <si>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</si>
  <si>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</si>
  <si>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</si>
  <si>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</si>
  <si>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</si>
  <si>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</si>
  <si>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</si>
  <si>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</si>
  <si>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</si>
  <si>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الکتریک‌ خودرو شرق‌</t>
  </si>
  <si>
    <t>ایمن خودرو شرق</t>
  </si>
  <si>
    <t>بانک صادرات ایران</t>
  </si>
  <si>
    <t>بانک ملت</t>
  </si>
  <si>
    <t>پالایش نفت اصفهان</t>
  </si>
  <si>
    <t>پاکدیس</t>
  </si>
  <si>
    <t>پتروشیمی ارومیه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</si>
  <si>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</si>
  <si>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</si>
  <si>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</si>
  <si>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</si>
  <si>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</si>
  <si>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</si>
  <si>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فناوران</t>
  </si>
  <si>
    <t>پتروشیمی نوری</t>
  </si>
  <si>
    <t>پتروشیمی‌شیراز</t>
  </si>
  <si>
    <t>پدیده شیمی قرن</t>
  </si>
  <si>
    <t>تامین سرمایه دماوند</t>
  </si>
  <si>
    <t>تامین‌ ماسه‌ ریخته‌گری‌</t>
  </si>
  <si>
    <t>تایدواترخاورمیانه</t>
  </si>
  <si>
    <t>توسعه نیشکر و  صنایع جانبی</t>
  </si>
  <si>
    <t>تولید انرژی برق شمس پاسارگاد</t>
  </si>
  <si>
    <t>تولید مواداولیه الیاف مصنوعی</t>
  </si>
  <si>
    <t>تولیدات پتروشیمی قائد بصیر</t>
  </si>
  <si>
    <t>تولیدی و صنعتی گوهرفام</t>
  </si>
  <si>
    <t>توکا رنگ فولاد سپاهان</t>
  </si>
  <si>
    <t>ح . توکا رنگ فولاد سپاهان</t>
  </si>
  <si>
    <t>دوده‌ صنعتی‌ پارس‌</t>
  </si>
  <si>
    <t>ذوب آهن اصفهان</t>
  </si>
  <si>
    <t>زامیاد</t>
  </si>
  <si>
    <t>س. نفت و گاز و پتروشیمی تأمین</t>
  </si>
  <si>
    <t>سرمایه گذاری تامین اجتماعی</t>
  </si>
  <si>
    <t>سیمان آبیک</t>
  </si>
  <si>
    <t>سیمان ساوه</t>
  </si>
  <si>
    <t>صبا فولاد خلیج فارس</t>
  </si>
  <si>
    <t>صنایع ارتباطی آوا</t>
  </si>
  <si>
    <t>صنایع پتروشیمی خلیج فارس</t>
  </si>
  <si>
    <t>صنایع پتروشیمی دهدشت</t>
  </si>
  <si>
    <t>صنایع شیمیایی کیمیاگران امروز</t>
  </si>
  <si>
    <t>فرانسوز یزد</t>
  </si>
  <si>
    <t>گ.س.وت.ص.پتروشیمی خلیج فارس</t>
  </si>
  <si>
    <t>گسترش سوخت سبززاگرس(سهامی عام)</t>
  </si>
  <si>
    <t>گسترش نفت و گاز پارسیان</t>
  </si>
  <si>
    <t>گلتاش‌</t>
  </si>
  <si>
    <t>مدیریت نیروگاهی ایرانیان مپنا</t>
  </si>
  <si>
    <t>معدنی‌ املاح‌  ایران‌</t>
  </si>
  <si>
    <t>ملی شیمی کشاورز</t>
  </si>
  <si>
    <t>نیروکلر</t>
  </si>
  <si>
    <t>کاشی‌ الوند</t>
  </si>
  <si>
    <t>کاشی‌ پارس‌</t>
  </si>
  <si>
    <t>کربن‌ ایران‌</t>
  </si>
  <si>
    <t>کلر پارس</t>
  </si>
  <si>
    <t>بانک تجارت</t>
  </si>
  <si>
    <t>اختیارخ وبصادر-700-1404/03/21</t>
  </si>
  <si>
    <t>اختیارخ خودرو-647-1404/03/07</t>
  </si>
  <si>
    <t>ایران‌ خودرو</t>
  </si>
  <si>
    <t>اختیارخ ذوب-500-1404/02/24</t>
  </si>
  <si>
    <t>اختیارف خودرو-647-1404/03/07</t>
  </si>
  <si>
    <t>اختیارخ خودرو-529-1404/02/03</t>
  </si>
  <si>
    <t>اختیارخ خودرو-588-1404/02/03</t>
  </si>
  <si>
    <t>ح. تامین سرمایه دماوند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</si>
  <si>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</si>
  <si>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</si>
  <si>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</si>
  <si>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</si>
  <si>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</si>
  <si>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</si>
  <si>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</si>
  <si>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</si>
  <si>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اختیارخ شستا-1300-1404/02/10</t>
  </si>
  <si>
    <t>اختیار خرید</t>
  </si>
  <si>
    <t>موقعیت فروش</t>
  </si>
  <si>
    <t>-</t>
  </si>
  <si>
    <t>1404/02/10</t>
  </si>
  <si>
    <t>اختیارخ شپنا-3521-1404/02/17</t>
  </si>
  <si>
    <t>1404/02/17</t>
  </si>
  <si>
    <t>اختیارخ شپنا-3873-1404/02/17</t>
  </si>
  <si>
    <t>اختیارخ ذوب-400-1404/02/24</t>
  </si>
  <si>
    <t>1404/02/24</t>
  </si>
  <si>
    <t>اختیارخ ذوب-400-1404/03/21</t>
  </si>
  <si>
    <t>1404/03/21</t>
  </si>
  <si>
    <t>اختیارخ ذوب-500-1404/03/21</t>
  </si>
  <si>
    <t>اختیارف خودرو-588-1404/03/07</t>
  </si>
  <si>
    <t>اختیار فروش</t>
  </si>
  <si>
    <t>1404/03/07</t>
  </si>
  <si>
    <t>اختیارخ خودرو-588-1404/03/07</t>
  </si>
  <si>
    <t>اختیارخ شستا-1600-1404/03/13</t>
  </si>
  <si>
    <t>1404/03/13</t>
  </si>
  <si>
    <t>اختیارخ شستا-1700-1404/03/13</t>
  </si>
  <si>
    <t>اختیارخ وبملت-2640-1404/03/21</t>
  </si>
  <si>
    <t>اختیارخ شپنا-3873-1404/04/18</t>
  </si>
  <si>
    <t>1404/04/18</t>
  </si>
  <si>
    <t>اختیارخ وبصادر-600-1404/03/21</t>
  </si>
  <si>
    <t>اختیارخ وتجارت-500-1404/04/18</t>
  </si>
  <si>
    <t>اختیارخ وتجارت-600-1404/04/18</t>
  </si>
  <si>
    <t>موقعیت خرید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</si>
  <si>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</si>
  <si>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</si>
  <si>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</si>
  <si>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</si>
  <si>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</si>
  <si>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</si>
  <si>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</si>
  <si>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</si>
  <si>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</si>
  <si>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2-2</t>
  </si>
  <si>
    <t>سایر درآمدها</t>
  </si>
  <si>
    <t>سهام</t>
  </si>
  <si>
    <t>درآمد سود سهام</t>
  </si>
  <si>
    <t>درآمد تغییر ارزش</t>
  </si>
  <si>
    <t>درآمد فروش</t>
  </si>
  <si>
    <t>گروه‌صنعتی‌سپاهان‌</t>
  </si>
  <si>
    <t>صنعتی‌ آما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</si>
  <si>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</si>
  <si>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</si>
  <si>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</si>
  <si>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</si>
  <si>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</si>
  <si>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</si>
  <si>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</si>
  <si>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</si>
  <si>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</si>
  <si>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</si>
  <si>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</si>
  <si>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نام اختیار</t>
  </si>
  <si>
    <t>کارمزد اعمال</t>
  </si>
  <si>
    <t>مالیات اعمال</t>
  </si>
  <si>
    <t>سود(زیان)اعمال</t>
  </si>
  <si>
    <t>ضخود30981</t>
  </si>
  <si>
    <t>ضملت30541</t>
  </si>
  <si>
    <t>ضصاد30521</t>
  </si>
  <si>
    <t>ضصاد30531</t>
  </si>
  <si>
    <t>طخود30981</t>
  </si>
  <si>
    <t>ضستا30311</t>
  </si>
  <si>
    <t>ضستا30321</t>
  </si>
  <si>
    <t>ضذوب30381</t>
  </si>
  <si>
    <t>ضذوب30391</t>
  </si>
  <si>
    <t>ضشنا40181</t>
  </si>
  <si>
    <t>ضجار40151</t>
  </si>
  <si>
    <t>ضجار40161</t>
  </si>
  <si>
    <t>اختیارف خودرو-5000-1404/03/07</t>
  </si>
  <si>
    <t>اختیارف خودرو-5500-1404/03/07</t>
  </si>
  <si>
    <t>اختیارخ شپنا-5000-1404/02/17</t>
  </si>
  <si>
    <t>اختیارخ شپنا-5500-1404/02/17</t>
  </si>
  <si>
    <t>اختیارخ وتجارت-2600-1404/02/17</t>
  </si>
  <si>
    <t>اختیارخ شستا-1300-1404/01/20</t>
  </si>
  <si>
    <t>اختیارخ شستا-1400-1404/01/20</t>
  </si>
  <si>
    <t>اختیارخ خودرو-5000-1404/02/03</t>
  </si>
  <si>
    <t>اختیارخ شستا-1500-1404/02/10</t>
  </si>
  <si>
    <t>اختیارخ ذوب-500-1404/01/20</t>
  </si>
  <si>
    <t>1404/01/20</t>
  </si>
  <si>
    <t>1404/02/03</t>
  </si>
  <si>
    <t>به تاریخ 31 اردیبهشت 1404</t>
  </si>
  <si>
    <t>1- سرمایه گذاری ها</t>
  </si>
  <si>
    <t>1-1- سرمایه گذاری در سهام و حق تقدم سهام</t>
  </si>
  <si>
    <t>(مبالغ به ریال)</t>
  </si>
  <si>
    <t>ادامه یادداشت 1-1</t>
  </si>
  <si>
    <t>جمع نقل از صفحه قبل</t>
  </si>
  <si>
    <t>جمع نقل به صفحه بعد</t>
  </si>
  <si>
    <t>1-2- سرمایه‌گذاری در  سپرده‌ بانکی</t>
  </si>
  <si>
    <t>بانک پاسارگاد</t>
  </si>
  <si>
    <t>بانک سینا گیشا</t>
  </si>
  <si>
    <t>2- درآمد حاصل از سرمایه گذاری ها</t>
  </si>
  <si>
    <t>2-1</t>
  </si>
  <si>
    <t>2-3</t>
  </si>
  <si>
    <t>یک ماهه منتهی به 31 اردیبهشت 1404</t>
  </si>
  <si>
    <t xml:space="preserve">درآمد حاصل از سرمایه گذاری در سپرده بانکی </t>
  </si>
  <si>
    <t>درآمد حاصل از سرمایه گذاری در سهام و حق تقدم سهام و اختیار معاملات سهام</t>
  </si>
  <si>
    <t xml:space="preserve">2-2- درآمد حاصل از سرمایه گذاری در سپرده بانکی </t>
  </si>
  <si>
    <t>طی اردیبهشت ماه</t>
  </si>
  <si>
    <t>از ابتدای سال مالی تا پایان اردیبهشت ماه</t>
  </si>
  <si>
    <t>بانک سینا</t>
  </si>
  <si>
    <t xml:space="preserve">بانک پاسارگاد </t>
  </si>
  <si>
    <t>یادداشت1-2-2</t>
  </si>
  <si>
    <t>2-2-1- سود سپرده بانکی</t>
  </si>
  <si>
    <t>2-3- سایر درآمدها</t>
  </si>
  <si>
    <t>درآمد حاصل از سایر درآمدها</t>
  </si>
  <si>
    <t>درآمد حاصل از تعدیل کارمزد کارگزار</t>
  </si>
  <si>
    <t>2-1-1- درآمد سود سهام</t>
  </si>
  <si>
    <t>2-1- درآمد حاصل از سرمایه گذاری در سهام و حق تقدم سهام و اختیار معاملات سهام</t>
  </si>
  <si>
    <t>یادداشت 1-1-2</t>
  </si>
  <si>
    <t>یادداشت 2-1-2</t>
  </si>
  <si>
    <t>یادداشت 3-1-2</t>
  </si>
  <si>
    <t>ادامه یادداشت 1-2</t>
  </si>
  <si>
    <t>سود (زیان) ناشی از تغییر قیمت</t>
  </si>
  <si>
    <t>2-1-2- درآمد ناشی از تغییر قیمت سهام و حق تقدم سهام و اختیار معامله سهام</t>
  </si>
  <si>
    <t>ادامه یادداشت 2-1-2</t>
  </si>
  <si>
    <t>2-1-3- سود(زیان) حاصل از فروش سهام و حق تقدم سهام و اختیار معاملات سهام</t>
  </si>
  <si>
    <t>2-1-3- سود (زیان) ناشی از اعمال اختیار معامله سهام</t>
  </si>
  <si>
    <t>گزارش افشا پرتفوی ماهانه</t>
  </si>
  <si>
    <t>در اجرای ابلاغیه شماره 12020093 مورخ 1396/09/05 سازمان بورس اوراق بهادار</t>
  </si>
  <si>
    <t>.</t>
  </si>
  <si>
    <t>‫یک ماهه منتهی 31 اردیبهشت ماه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</si>
</sst>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6"/>
      <color rgb="FF000000"/>
      <name val="B Nazanin"/>
      <charset val="178"/>
    </font>
    <font>
      <b/>
      <sz val="20"/>
      <color theme="1"/>
      <name val="B Nazanin"/>
      <charset val="178"/>
    </font>
    <font>
      <sz val="16"/>
      <color rgb="FF000000"/>
      <name val="Arial"/>
      <family val="2"/>
    </font>
    <font>
      <sz val="10"/>
      <color rgb="FF000000"/>
      <name val="B Nazanin"/>
      <charset val="178"/>
    </font>
    <font>
      <sz val="16"/>
      <color rgb="FF000000"/>
      <name val="B Nazanin"/>
      <charset val="178"/>
    </font>
    <font>
      <b/>
      <u/>
      <sz val="20"/>
      <color rgb="FF000000"/>
      <name val="B Nazanin"/>
      <charset val="178"/>
    </font>
    <font>
      <b/>
      <sz val="16"/>
      <color theme="1"/>
      <name val="B Nazanin"/>
      <charset val="178"/>
    </font>
    <font>
      <u/>
      <sz val="20"/>
      <color rgb="FF000000"/>
      <name val="B Nazanin"/>
      <charset val="178"/>
    </font>
    <font>
      <sz val="11"/>
      <name val="Calibri"/>
      <family val="2"/>
    </font>
    <font>
      <b/>
      <u/>
      <sz val="14"/>
      <color indexed="8"/>
      <name val="B Nazanin"/>
      <charset val="178"/>
    </font>
    <font>
      <u/>
      <sz val="14"/>
      <color indexed="8"/>
      <name val="B Nazanin"/>
      <charset val="178"/>
    </font>
    <font>
      <b/>
      <u/>
      <sz val="14"/>
      <name val="B Nazanin"/>
      <charset val="178"/>
    </font>
    <font>
      <sz val="14"/>
      <color indexed="8"/>
      <name val="B Nazanin"/>
      <charset val="178"/>
    </font>
    <font>
      <sz val="12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4" fillId="0" borderId="0"/>
  </cellStyleXfs>
  <cellXfs count="140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37" fontId="10" fillId="0" borderId="0" xfId="0" applyNumberFormat="1" applyFont="1" applyFill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10" fillId="0" borderId="0" xfId="0" applyNumberFormat="1" applyFont="1" applyFill="1" applyAlignment="1">
      <alignment horizontal="center" vertical="center"/>
    </xf>
    <xf numFmtId="3" fontId="9" fillId="0" borderId="0" xfId="0" applyNumberFormat="1" applyFont="1" applyAlignment="1">
      <alignment horizontal="left"/>
    </xf>
    <xf numFmtId="10" fontId="10" fillId="0" borderId="0" xfId="0" applyNumberFormat="1" applyFont="1" applyFill="1" applyBorder="1" applyAlignment="1">
      <alignment horizontal="center" vertical="center"/>
    </xf>
    <xf numFmtId="37" fontId="10" fillId="0" borderId="4" xfId="0" applyNumberFormat="1" applyFont="1" applyFill="1" applyBorder="1" applyAlignment="1">
      <alignment horizontal="center" vertical="center"/>
    </xf>
    <xf numFmtId="10" fontId="10" fillId="0" borderId="4" xfId="0" applyNumberFormat="1" applyFont="1" applyFill="1" applyBorder="1" applyAlignment="1">
      <alignment horizontal="center" vertical="center"/>
    </xf>
    <xf numFmtId="37" fontId="10" fillId="0" borderId="3" xfId="0" applyNumberFormat="1" applyFont="1" applyFill="1" applyBorder="1" applyAlignment="1">
      <alignment horizontal="center" vertical="center"/>
    </xf>
    <xf numFmtId="10" fontId="10" fillId="0" borderId="3" xfId="0" applyNumberFormat="1" applyFont="1" applyFill="1" applyBorder="1" applyAlignment="1">
      <alignment horizontal="center" vertical="center"/>
    </xf>
    <xf numFmtId="37" fontId="10" fillId="0" borderId="5" xfId="0" applyNumberFormat="1" applyFont="1" applyFill="1" applyBorder="1" applyAlignment="1">
      <alignment horizontal="center" vertical="center"/>
    </xf>
    <xf numFmtId="10" fontId="10" fillId="0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6" fillId="0" borderId="3" xfId="0" applyFont="1" applyFill="1" applyBorder="1" applyAlignment="1">
      <alignment horizontal="center" vertical="center"/>
    </xf>
    <xf numFmtId="37" fontId="9" fillId="0" borderId="0" xfId="0" applyNumberFormat="1" applyFont="1" applyAlignment="1">
      <alignment horizontal="left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right" vertical="center" readingOrder="2"/>
    </xf>
    <xf numFmtId="9" fontId="10" fillId="0" borderId="4" xfId="0" applyNumberFormat="1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center" vertical="center"/>
    </xf>
    <xf numFmtId="0" fontId="10" fillId="0" borderId="0" xfId="0" quotePrefix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37" fontId="6" fillId="0" borderId="3" xfId="0" applyNumberFormat="1" applyFont="1" applyFill="1" applyBorder="1" applyAlignment="1">
      <alignment horizontal="center"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6" fillId="0" borderId="3" xfId="0" applyNumberFormat="1" applyFont="1" applyFill="1" applyBorder="1" applyAlignment="1">
      <alignment horizontal="center" vertical="center" wrapText="1"/>
    </xf>
    <xf numFmtId="37" fontId="10" fillId="0" borderId="0" xfId="0" applyNumberFormat="1" applyFont="1" applyBorder="1" applyAlignment="1">
      <alignment horizontal="left"/>
    </xf>
    <xf numFmtId="37" fontId="10" fillId="0" borderId="0" xfId="0" applyNumberFormat="1" applyFont="1" applyAlignment="1">
      <alignment horizontal="left"/>
    </xf>
    <xf numFmtId="37" fontId="6" fillId="0" borderId="3" xfId="0" applyNumberFormat="1" applyFont="1" applyFill="1" applyBorder="1" applyAlignment="1">
      <alignment horizontal="center"/>
    </xf>
    <xf numFmtId="37" fontId="10" fillId="0" borderId="0" xfId="0" applyNumberFormat="1" applyFont="1" applyFill="1" applyBorder="1" applyAlignment="1">
      <alignment horizontal="right" vertical="top"/>
    </xf>
    <xf numFmtId="37" fontId="10" fillId="0" borderId="0" xfId="0" applyNumberFormat="1" applyFont="1" applyFill="1" applyAlignment="1">
      <alignment horizontal="right" vertical="center"/>
    </xf>
    <xf numFmtId="0" fontId="10" fillId="0" borderId="1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9" fillId="0" borderId="0" xfId="1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37" fontId="10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readingOrder="2"/>
    </xf>
    <xf numFmtId="0" fontId="6" fillId="0" borderId="0" xfId="0" applyFont="1" applyAlignment="1">
      <alignment horizontal="left"/>
    </xf>
    <xf numFmtId="0" fontId="6" fillId="0" borderId="3" xfId="0" applyFont="1" applyFill="1" applyBorder="1" applyAlignment="1">
      <alignment horizontal="center"/>
    </xf>
    <xf numFmtId="0" fontId="7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 readingOrder="2"/>
    </xf>
    <xf numFmtId="0" fontId="10" fillId="0" borderId="0" xfId="0" applyFont="1" applyAlignment="1">
      <alignment horizontal="left"/>
    </xf>
    <xf numFmtId="0" fontId="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37" fontId="11" fillId="0" borderId="0" xfId="0" applyNumberFormat="1" applyFont="1" applyFill="1" applyAlignment="1">
      <alignment horizontal="center" vertical="center"/>
    </xf>
    <xf numFmtId="37" fontId="6" fillId="0" borderId="3" xfId="0" applyNumberFormat="1" applyFont="1" applyFill="1" applyBorder="1" applyAlignment="1">
      <alignment horizontal="center"/>
    </xf>
    <xf numFmtId="37" fontId="6" fillId="0" borderId="0" xfId="0" applyNumberFormat="1" applyFont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7" fontId="11" fillId="0" borderId="0" xfId="0" applyNumberFormat="1" applyFont="1" applyAlignment="1">
      <alignment horizontal="center" vertical="center"/>
    </xf>
    <xf numFmtId="37" fontId="6" fillId="0" borderId="3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12" fillId="0" borderId="0" xfId="0" applyNumberFormat="1" applyFont="1" applyAlignment="1">
      <alignment horizontal="left"/>
    </xf>
    <xf numFmtId="37" fontId="7" fillId="0" borderId="0" xfId="0" applyNumberFormat="1" applyFont="1" applyAlignment="1">
      <alignment horizontal="right" vertical="center" readingOrder="2"/>
    </xf>
    <xf numFmtId="37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37" fontId="6" fillId="0" borderId="0" xfId="0" applyNumberFormat="1" applyFont="1" applyAlignment="1">
      <alignment horizontal="right" vertical="center"/>
    </xf>
    <xf numFmtId="37" fontId="6" fillId="0" borderId="2" xfId="0" applyNumberFormat="1" applyFont="1" applyBorder="1" applyAlignment="1">
      <alignment horizontal="center" vertical="center"/>
    </xf>
    <xf numFmtId="37" fontId="6" fillId="0" borderId="3" xfId="0" applyNumberFormat="1" applyFont="1" applyBorder="1" applyAlignment="1">
      <alignment horizontal="center" vertical="center"/>
    </xf>
    <xf numFmtId="37" fontId="6" fillId="0" borderId="3" xfId="0" applyNumberFormat="1" applyFont="1" applyBorder="1" applyAlignment="1">
      <alignment horizontal="center" vertical="center" wrapText="1"/>
    </xf>
    <xf numFmtId="37" fontId="6" fillId="0" borderId="3" xfId="0" applyNumberFormat="1" applyFont="1" applyBorder="1" applyAlignment="1">
      <alignment horizontal="center" vertical="center"/>
    </xf>
    <xf numFmtId="37" fontId="10" fillId="0" borderId="3" xfId="0" applyNumberFormat="1" applyFont="1" applyBorder="1" applyAlignment="1">
      <alignment horizontal="center" vertical="center"/>
    </xf>
    <xf numFmtId="37" fontId="10" fillId="0" borderId="4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left"/>
    </xf>
    <xf numFmtId="37" fontId="10" fillId="0" borderId="6" xfId="0" applyNumberFormat="1" applyFont="1" applyBorder="1" applyAlignment="1">
      <alignment horizontal="center" vertical="center"/>
    </xf>
    <xf numFmtId="37" fontId="13" fillId="0" borderId="0" xfId="0" applyNumberFormat="1" applyFont="1" applyBorder="1" applyAlignment="1">
      <alignment horizontal="left"/>
    </xf>
    <xf numFmtId="37" fontId="11" fillId="0" borderId="0" xfId="0" applyNumberFormat="1" applyFont="1" applyFill="1" applyBorder="1" applyAlignment="1">
      <alignment vertical="center"/>
    </xf>
    <xf numFmtId="37" fontId="9" fillId="0" borderId="0" xfId="0" applyNumberFormat="1" applyFont="1" applyBorder="1" applyAlignment="1">
      <alignment horizontal="left"/>
    </xf>
    <xf numFmtId="37" fontId="7" fillId="0" borderId="0" xfId="0" applyNumberFormat="1" applyFont="1" applyFill="1" applyAlignment="1">
      <alignment vertical="center" readingOrder="2"/>
    </xf>
    <xf numFmtId="37" fontId="7" fillId="0" borderId="0" xfId="0" applyNumberFormat="1" applyFont="1" applyFill="1" applyBorder="1" applyAlignment="1">
      <alignment vertical="center" readingOrder="2"/>
    </xf>
    <xf numFmtId="37" fontId="12" fillId="0" borderId="0" xfId="0" applyNumberFormat="1" applyFont="1" applyFill="1" applyAlignment="1">
      <alignment horizontal="left" readingOrder="2"/>
    </xf>
    <xf numFmtId="37" fontId="6" fillId="0" borderId="2" xfId="0" applyNumberFormat="1" applyFont="1" applyFill="1" applyBorder="1" applyAlignment="1">
      <alignment horizontal="center" vertical="center"/>
    </xf>
    <xf numFmtId="37" fontId="3" fillId="0" borderId="0" xfId="0" applyNumberFormat="1" applyFont="1" applyFill="1" applyBorder="1" applyAlignment="1">
      <alignment vertical="center"/>
    </xf>
    <xf numFmtId="37" fontId="6" fillId="0" borderId="3" xfId="0" applyNumberFormat="1" applyFont="1" applyFill="1" applyBorder="1" applyAlignment="1">
      <alignment horizontal="center" vertical="center"/>
    </xf>
    <xf numFmtId="37" fontId="10" fillId="0" borderId="0" xfId="0" applyNumberFormat="1" applyFont="1" applyFill="1" applyBorder="1" applyAlignment="1">
      <alignment vertical="center"/>
    </xf>
    <xf numFmtId="37" fontId="7" fillId="0" borderId="0" xfId="0" applyNumberFormat="1" applyFont="1" applyFill="1" applyAlignment="1">
      <alignment horizontal="right" vertical="center" readingOrder="2"/>
    </xf>
    <xf numFmtId="37" fontId="10" fillId="0" borderId="1" xfId="0" applyNumberFormat="1" applyFont="1" applyBorder="1" applyAlignment="1">
      <alignment horizontal="right" vertical="center"/>
    </xf>
    <xf numFmtId="37" fontId="8" fillId="0" borderId="0" xfId="0" applyNumberFormat="1" applyFont="1" applyAlignment="1">
      <alignment horizontal="left" vertical="center"/>
    </xf>
    <xf numFmtId="37" fontId="10" fillId="0" borderId="1" xfId="0" applyNumberFormat="1" applyFont="1" applyBorder="1" applyAlignment="1">
      <alignment horizontal="center" vertical="center"/>
    </xf>
    <xf numFmtId="37" fontId="6" fillId="0" borderId="0" xfId="0" applyNumberFormat="1" applyFont="1" applyBorder="1" applyAlignment="1">
      <alignment horizontal="right" vertical="center"/>
    </xf>
    <xf numFmtId="37" fontId="3" fillId="0" borderId="0" xfId="0" applyNumberFormat="1" applyFont="1" applyAlignment="1">
      <alignment horizontal="center" vertical="center"/>
    </xf>
    <xf numFmtId="37" fontId="0" fillId="0" borderId="0" xfId="0" applyNumberFormat="1" applyAlignment="1">
      <alignment horizontal="left"/>
    </xf>
    <xf numFmtId="37" fontId="4" fillId="2" borderId="0" xfId="0" applyNumberFormat="1" applyFont="1" applyFill="1" applyAlignment="1">
      <alignment horizontal="center" vertical="center"/>
    </xf>
    <xf numFmtId="0" fontId="15" fillId="0" borderId="0" xfId="2" applyFont="1"/>
    <xf numFmtId="0" fontId="16" fillId="0" borderId="0" xfId="2" applyFont="1"/>
    <xf numFmtId="37" fontId="17" fillId="0" borderId="0" xfId="2" applyNumberFormat="1" applyFont="1" applyAlignment="1">
      <alignment horizontal="center" vertical="center"/>
    </xf>
    <xf numFmtId="0" fontId="18" fillId="0" borderId="0" xfId="2" applyFont="1"/>
    <xf numFmtId="0" fontId="19" fillId="0" borderId="0" xfId="2" applyFont="1"/>
    <xf numFmtId="0" fontId="18" fillId="0" borderId="0" xfId="2" applyFont="1" applyAlignment="1">
      <alignment vertical="center"/>
    </xf>
  </cellXfs>
  <cellStyles count="3">
    <cellStyle name="Comma" xfId="1" builtinId="3"/>
    <cellStyle name="Normal" xfId="0" builtinId="0"/>
    <cellStyle name="Normal 2" xfId="2" xr:uid="{A29EF0ED-D573-4C20-9C7E-347FDFAC3E5B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2</xdr:row>
      <xdr:rowOff>44679</xdr:rowOff>
    </xdr:from>
    <xdr:to>
      <xdr:col>5</xdr:col>
      <xdr:colOff>762000</xdr:colOff>
      <xdr:row>13</xdr:row>
      <xdr:rowOff>222250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6AA03-91BA-415B-AB5E-EE485FD01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952725" y="635229"/>
          <a:ext cx="2686050" cy="2892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B0ABC-16CD-497A-A4B1-50D19B6782A6}">
  <dimension ref="A1:V29"/>
  <sheetViews>
    <sheetView rightToLeft="1" view="pageBreakPreview" zoomScale="60" zoomScaleNormal="100" workbookViewId="0">
      <selection activeCell="F26" sqref="F26"/>
    </sheetView>
  </sheetViews>
  <sheetFormatPr defaultRowHeight="18.75" x14ac:dyDescent="0.45"/>
  <cols>
    <col min="1" max="1" width="3.7109375" style="138" customWidth="1"/>
    <col min="2" max="8" width="13.42578125" style="138" customWidth="1"/>
    <col min="9" max="9" width="9.140625" style="138"/>
    <col min="10" max="10" width="12.42578125" style="138" bestFit="1" customWidth="1"/>
    <col min="11" max="16384" width="9.140625" style="138"/>
  </cols>
  <sheetData>
    <row r="1" spans="1:22" s="135" customFormat="1" ht="24" x14ac:dyDescent="0.6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</row>
    <row r="2" spans="1:22" s="135" customFormat="1" ht="22.5" x14ac:dyDescent="0.55000000000000004"/>
    <row r="3" spans="1:22" s="135" customFormat="1" ht="22.5" x14ac:dyDescent="0.55000000000000004"/>
    <row r="4" spans="1:22" s="135" customFormat="1" ht="22.5" x14ac:dyDescent="0.55000000000000004"/>
    <row r="17" spans="1:8" ht="24" x14ac:dyDescent="0.55000000000000004">
      <c r="A17" s="136" t="s">
        <v>0</v>
      </c>
      <c r="B17" s="137"/>
      <c r="C17" s="137"/>
      <c r="D17" s="137"/>
      <c r="E17" s="137"/>
      <c r="F17" s="137"/>
      <c r="G17" s="137"/>
      <c r="H17" s="137"/>
    </row>
    <row r="18" spans="1:8" ht="24" x14ac:dyDescent="0.55000000000000004">
      <c r="A18" s="136" t="s">
        <v>205</v>
      </c>
      <c r="B18" s="137"/>
      <c r="C18" s="137"/>
      <c r="D18" s="137"/>
      <c r="E18" s="137"/>
      <c r="F18" s="137"/>
      <c r="G18" s="137"/>
      <c r="H18" s="137"/>
    </row>
    <row r="19" spans="1:8" ht="24" x14ac:dyDescent="0.55000000000000004">
      <c r="A19" s="136" t="s">
        <v>206</v>
      </c>
      <c r="B19" s="137"/>
      <c r="C19" s="137"/>
      <c r="D19" s="137"/>
      <c r="E19" s="137"/>
      <c r="F19" s="137"/>
      <c r="G19" s="137"/>
      <c r="H19" s="137"/>
    </row>
    <row r="20" spans="1:8" ht="24" x14ac:dyDescent="0.55000000000000004">
      <c r="A20" s="136" t="s">
        <v>208</v>
      </c>
      <c r="B20" s="137"/>
      <c r="C20" s="137"/>
      <c r="D20" s="137"/>
      <c r="E20" s="137"/>
      <c r="F20" s="137"/>
      <c r="G20" s="137"/>
      <c r="H20" s="137"/>
    </row>
    <row r="25" spans="1:8" s="139" customFormat="1" ht="22.5" x14ac:dyDescent="0.45">
      <c r="B25" s="138"/>
      <c r="C25" s="138"/>
      <c r="D25" s="138"/>
      <c r="E25" s="138"/>
      <c r="F25" s="138"/>
      <c r="G25" s="138"/>
      <c r="H25" s="138"/>
    </row>
    <row r="26" spans="1:8" s="139" customFormat="1" ht="22.5" x14ac:dyDescent="0.45">
      <c r="B26" s="138"/>
      <c r="C26" s="138"/>
      <c r="D26" s="138"/>
      <c r="E26" s="138"/>
      <c r="F26" s="138"/>
      <c r="G26" s="138"/>
      <c r="H26" s="138"/>
    </row>
    <row r="29" spans="1:8" x14ac:dyDescent="0.45">
      <c r="A29" s="138" t="s">
        <v>207</v>
      </c>
    </row>
  </sheetData>
  <mergeCells count="4">
    <mergeCell ref="A17:H17"/>
    <mergeCell ref="A18:H18"/>
    <mergeCell ref="A19:H19"/>
    <mergeCell ref="A20:H20"/>
  </mergeCells>
  <pageMargins left="0.7" right="0.7" top="0.75" bottom="0.75" header="0.3" footer="0.3"/>
  <pageSetup scale="9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27"/>
  <sheetViews>
    <sheetView rightToLeft="1" view="pageBreakPreview" topLeftCell="A10" zoomScale="80" zoomScaleNormal="100" zoomScaleSheetLayoutView="80" workbookViewId="0">
      <selection activeCell="E14" sqref="E14"/>
    </sheetView>
  </sheetViews>
  <sheetFormatPr defaultRowHeight="15.75" x14ac:dyDescent="0.4"/>
  <cols>
    <col min="1" max="1" width="37.42578125" style="36" customWidth="1"/>
    <col min="2" max="2" width="1.42578125" style="36" customWidth="1"/>
    <col min="3" max="3" width="22.7109375" style="36" customWidth="1"/>
    <col min="4" max="4" width="1.42578125" style="36" customWidth="1"/>
    <col min="5" max="5" width="24.140625" style="36" customWidth="1"/>
    <col min="6" max="6" width="1.42578125" style="36" customWidth="1"/>
    <col min="7" max="7" width="21.42578125" style="36" customWidth="1"/>
    <col min="8" max="8" width="1.42578125" style="36" customWidth="1"/>
    <col min="9" max="9" width="23.85546875" style="36" customWidth="1"/>
    <col min="10" max="10" width="1.42578125" style="36" customWidth="1"/>
    <col min="11" max="11" width="29.5703125" style="36" customWidth="1"/>
    <col min="12" max="12" width="1.42578125" style="36" customWidth="1"/>
    <col min="13" max="13" width="28.28515625" style="36" customWidth="1"/>
    <col min="14" max="14" width="1.42578125" style="36" customWidth="1"/>
    <col min="15" max="15" width="45.140625" style="36" bestFit="1" customWidth="1"/>
    <col min="16" max="16" width="1.42578125" style="36" customWidth="1"/>
    <col min="17" max="16384" width="9.140625" style="36"/>
  </cols>
  <sheetData>
    <row r="1" spans="1:15" ht="39" customHeight="1" x14ac:dyDescent="0.4">
      <c r="A1" s="93" t="str">
        <f>درآمد!A1</f>
        <v>صندوق سرمایه گذاری بخشی پتروشیمی دماوند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39" customHeight="1" x14ac:dyDescent="0.4">
      <c r="A2" s="93" t="str">
        <f>درآمد!A2</f>
        <v>صورت وضعیت درآمدها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39" customHeight="1" x14ac:dyDescent="0.4">
      <c r="A3" s="93" t="str">
        <f>درآمد!A3</f>
        <v>یک ماهه منتهی به 31 اردیبهشت 1404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5" ht="39" customHeight="1" x14ac:dyDescent="0.4"/>
    <row r="5" spans="1:15" ht="39" customHeight="1" x14ac:dyDescent="0.4">
      <c r="A5" s="126" t="s">
        <v>204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1:15" ht="39" customHeight="1" x14ac:dyDescent="0.65">
      <c r="C6" s="95" t="s">
        <v>171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39" customHeight="1" thickBot="1" x14ac:dyDescent="0.7">
      <c r="C7" s="94" t="s">
        <v>185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67"/>
      <c r="O7" s="68" t="s">
        <v>186</v>
      </c>
    </row>
    <row r="8" spans="1:15" ht="39" customHeight="1" thickBot="1" x14ac:dyDescent="0.65">
      <c r="A8" s="63" t="s">
        <v>140</v>
      </c>
      <c r="B8" s="64"/>
      <c r="C8" s="65" t="s">
        <v>80</v>
      </c>
      <c r="D8" s="66"/>
      <c r="E8" s="65" t="s">
        <v>9</v>
      </c>
      <c r="F8" s="66"/>
      <c r="G8" s="65" t="s">
        <v>79</v>
      </c>
      <c r="H8" s="66"/>
      <c r="I8" s="65" t="s">
        <v>141</v>
      </c>
      <c r="J8" s="66"/>
      <c r="K8" s="65" t="s">
        <v>142</v>
      </c>
      <c r="L8" s="66"/>
      <c r="M8" s="65" t="s">
        <v>143</v>
      </c>
      <c r="N8" s="67"/>
      <c r="O8" s="65" t="s">
        <v>143</v>
      </c>
    </row>
    <row r="9" spans="1:15" ht="39" customHeight="1" x14ac:dyDescent="0.4">
      <c r="A9" s="70" t="s">
        <v>164</v>
      </c>
      <c r="C9" s="24" t="s">
        <v>89</v>
      </c>
      <c r="D9" s="23"/>
      <c r="E9" s="24">
        <v>49000000</v>
      </c>
      <c r="F9" s="23"/>
      <c r="G9" s="24">
        <v>1500</v>
      </c>
      <c r="H9" s="23"/>
      <c r="I9" s="22">
        <v>-36475500</v>
      </c>
      <c r="J9" s="23"/>
      <c r="K9" s="22">
        <v>-364755000</v>
      </c>
      <c r="L9" s="23"/>
      <c r="M9" s="24">
        <v>12941727333</v>
      </c>
      <c r="N9" s="23"/>
      <c r="O9" s="24">
        <v>12941727333</v>
      </c>
    </row>
    <row r="10" spans="1:15" ht="39" customHeight="1" x14ac:dyDescent="0.4">
      <c r="A10" s="70" t="s">
        <v>93</v>
      </c>
      <c r="C10" s="24" t="s">
        <v>94</v>
      </c>
      <c r="D10" s="23"/>
      <c r="E10" s="24">
        <v>313050000</v>
      </c>
      <c r="F10" s="23"/>
      <c r="G10" s="24">
        <v>400</v>
      </c>
      <c r="H10" s="23"/>
      <c r="I10" s="22">
        <v>-44895518</v>
      </c>
      <c r="J10" s="23"/>
      <c r="K10" s="22">
        <v>-415728000</v>
      </c>
      <c r="L10" s="23"/>
      <c r="M10" s="24">
        <v>10041497421</v>
      </c>
      <c r="N10" s="23"/>
      <c r="O10" s="24">
        <v>10041497421</v>
      </c>
    </row>
    <row r="11" spans="1:15" ht="39" customHeight="1" x14ac:dyDescent="0.4">
      <c r="A11" s="70" t="s">
        <v>85</v>
      </c>
      <c r="C11" s="24" t="s">
        <v>89</v>
      </c>
      <c r="D11" s="23"/>
      <c r="E11" s="24">
        <v>237990000</v>
      </c>
      <c r="F11" s="23"/>
      <c r="G11" s="24">
        <v>1300</v>
      </c>
      <c r="H11" s="23"/>
      <c r="I11" s="22">
        <v>-152569300</v>
      </c>
      <c r="J11" s="23"/>
      <c r="K11" s="22">
        <v>-1525693000</v>
      </c>
      <c r="L11" s="23"/>
      <c r="M11" s="24">
        <v>8367372544</v>
      </c>
      <c r="N11" s="23"/>
      <c r="O11" s="24">
        <v>8367372544</v>
      </c>
    </row>
    <row r="12" spans="1:15" ht="39" customHeight="1" x14ac:dyDescent="0.4">
      <c r="A12" s="70" t="s">
        <v>161</v>
      </c>
      <c r="C12" s="22" t="s">
        <v>166</v>
      </c>
      <c r="D12" s="23"/>
      <c r="E12" s="22">
        <v>0</v>
      </c>
      <c r="F12" s="23"/>
      <c r="G12" s="22">
        <v>1300</v>
      </c>
      <c r="H12" s="23"/>
      <c r="I12" s="22">
        <v>0</v>
      </c>
      <c r="J12" s="23"/>
      <c r="K12" s="22">
        <v>0</v>
      </c>
      <c r="L12" s="23"/>
      <c r="M12" s="22">
        <v>0</v>
      </c>
      <c r="N12" s="23"/>
      <c r="O12" s="22">
        <v>4653581121</v>
      </c>
    </row>
    <row r="13" spans="1:15" ht="39" customHeight="1" x14ac:dyDescent="0.4">
      <c r="A13" s="70" t="s">
        <v>70</v>
      </c>
      <c r="C13" s="24" t="s">
        <v>100</v>
      </c>
      <c r="D13" s="23"/>
      <c r="E13" s="24">
        <v>494072367</v>
      </c>
      <c r="F13" s="23"/>
      <c r="G13" s="24">
        <v>647</v>
      </c>
      <c r="H13" s="23"/>
      <c r="I13" s="22">
        <v>-9539565</v>
      </c>
      <c r="J13" s="23"/>
      <c r="K13" s="22">
        <v>0</v>
      </c>
      <c r="L13" s="23"/>
      <c r="M13" s="24">
        <v>3381544437</v>
      </c>
      <c r="N13" s="23"/>
      <c r="O13" s="24">
        <v>3381544437</v>
      </c>
    </row>
    <row r="14" spans="1:15" ht="39" customHeight="1" x14ac:dyDescent="0.4">
      <c r="A14" s="70" t="s">
        <v>160</v>
      </c>
      <c r="C14" s="24" t="s">
        <v>91</v>
      </c>
      <c r="D14" s="23"/>
      <c r="E14" s="24">
        <v>0</v>
      </c>
      <c r="F14" s="23"/>
      <c r="G14" s="24">
        <v>2600</v>
      </c>
      <c r="H14" s="23"/>
      <c r="I14" s="22">
        <v>0</v>
      </c>
      <c r="J14" s="23"/>
      <c r="K14" s="22">
        <v>0</v>
      </c>
      <c r="L14" s="23"/>
      <c r="M14" s="24">
        <v>1879149629</v>
      </c>
      <c r="N14" s="23"/>
      <c r="O14" s="24">
        <v>1879149629</v>
      </c>
    </row>
    <row r="15" spans="1:15" ht="39" customHeight="1" x14ac:dyDescent="0.4">
      <c r="A15" s="70" t="s">
        <v>90</v>
      </c>
      <c r="C15" s="24" t="s">
        <v>91</v>
      </c>
      <c r="D15" s="23"/>
      <c r="E15" s="24">
        <v>3280200</v>
      </c>
      <c r="F15" s="23"/>
      <c r="G15" s="24">
        <v>3521</v>
      </c>
      <c r="H15" s="23"/>
      <c r="I15" s="22">
        <v>-3473710</v>
      </c>
      <c r="J15" s="23"/>
      <c r="K15" s="22">
        <v>-32823818</v>
      </c>
      <c r="L15" s="23"/>
      <c r="M15" s="24">
        <v>638684427</v>
      </c>
      <c r="N15" s="23"/>
      <c r="O15" s="24">
        <v>638684427</v>
      </c>
    </row>
    <row r="16" spans="1:15" ht="39" customHeight="1" x14ac:dyDescent="0.4">
      <c r="A16" s="70" t="s">
        <v>72</v>
      </c>
      <c r="C16" s="24" t="s">
        <v>94</v>
      </c>
      <c r="D16" s="23"/>
      <c r="E16" s="24">
        <v>81721000</v>
      </c>
      <c r="F16" s="23"/>
      <c r="G16" s="24">
        <v>500</v>
      </c>
      <c r="H16" s="23"/>
      <c r="I16" s="22">
        <v>-795108</v>
      </c>
      <c r="J16" s="23"/>
      <c r="K16" s="22">
        <v>0</v>
      </c>
      <c r="L16" s="23"/>
      <c r="M16" s="24">
        <v>569880584</v>
      </c>
      <c r="N16" s="23"/>
      <c r="O16" s="24">
        <v>569880584</v>
      </c>
    </row>
    <row r="17" spans="1:15" ht="39" customHeight="1" x14ac:dyDescent="0.4">
      <c r="A17" s="70" t="s">
        <v>162</v>
      </c>
      <c r="C17" s="24" t="s">
        <v>166</v>
      </c>
      <c r="D17" s="23"/>
      <c r="E17" s="24">
        <v>0</v>
      </c>
      <c r="F17" s="23"/>
      <c r="G17" s="24">
        <v>1400</v>
      </c>
      <c r="H17" s="23"/>
      <c r="I17" s="22">
        <v>0</v>
      </c>
      <c r="J17" s="23"/>
      <c r="K17" s="22">
        <v>0</v>
      </c>
      <c r="L17" s="23"/>
      <c r="M17" s="24">
        <v>0</v>
      </c>
      <c r="N17" s="23"/>
      <c r="O17" s="24">
        <v>391285672</v>
      </c>
    </row>
    <row r="18" spans="1:15" ht="39" customHeight="1" x14ac:dyDescent="0.4">
      <c r="A18" s="70" t="s">
        <v>105</v>
      </c>
      <c r="C18" s="24" t="s">
        <v>96</v>
      </c>
      <c r="D18" s="23"/>
      <c r="E18" s="24">
        <v>3408000</v>
      </c>
      <c r="F18" s="23"/>
      <c r="G18" s="24">
        <v>2640</v>
      </c>
      <c r="H18" s="23"/>
      <c r="I18" s="22">
        <v>-149177</v>
      </c>
      <c r="J18" s="23"/>
      <c r="K18" s="22">
        <v>0</v>
      </c>
      <c r="L18" s="23"/>
      <c r="M18" s="24">
        <v>179586215</v>
      </c>
      <c r="N18" s="23"/>
      <c r="O18" s="24">
        <v>179586215</v>
      </c>
    </row>
    <row r="19" spans="1:15" ht="39" customHeight="1" x14ac:dyDescent="0.4">
      <c r="A19" s="70" t="s">
        <v>69</v>
      </c>
      <c r="C19" s="24" t="s">
        <v>96</v>
      </c>
      <c r="D19" s="23"/>
      <c r="E19" s="24">
        <v>4000000</v>
      </c>
      <c r="F19" s="23"/>
      <c r="G19" s="24">
        <v>700</v>
      </c>
      <c r="H19" s="23"/>
      <c r="I19" s="22">
        <v>-83412</v>
      </c>
      <c r="J19" s="23"/>
      <c r="K19" s="22">
        <v>0</v>
      </c>
      <c r="L19" s="23"/>
      <c r="M19" s="22">
        <v>81751555</v>
      </c>
      <c r="N19" s="23"/>
      <c r="O19" s="22">
        <v>81751555</v>
      </c>
    </row>
    <row r="20" spans="1:15" ht="39" customHeight="1" x14ac:dyDescent="0.4">
      <c r="A20" s="70" t="s">
        <v>92</v>
      </c>
      <c r="C20" s="24" t="s">
        <v>91</v>
      </c>
      <c r="D20" s="23"/>
      <c r="E20" s="24">
        <v>4438920</v>
      </c>
      <c r="F20" s="23"/>
      <c r="G20" s="24">
        <v>3873</v>
      </c>
      <c r="H20" s="23"/>
      <c r="I20" s="22">
        <v>-245960</v>
      </c>
      <c r="J20" s="23"/>
      <c r="K20" s="22">
        <v>0</v>
      </c>
      <c r="L20" s="23"/>
      <c r="M20" s="24">
        <v>65180343</v>
      </c>
      <c r="N20" s="23"/>
      <c r="O20" s="24">
        <v>65180343</v>
      </c>
    </row>
    <row r="21" spans="1:15" ht="39" customHeight="1" x14ac:dyDescent="0.4">
      <c r="A21" s="70" t="s">
        <v>108</v>
      </c>
      <c r="C21" s="24" t="s">
        <v>96</v>
      </c>
      <c r="D21" s="23"/>
      <c r="E21" s="24">
        <v>370000</v>
      </c>
      <c r="F21" s="23"/>
      <c r="G21" s="24">
        <v>600</v>
      </c>
      <c r="H21" s="23"/>
      <c r="I21" s="22">
        <v>-12097</v>
      </c>
      <c r="J21" s="23"/>
      <c r="K21" s="22">
        <v>0</v>
      </c>
      <c r="L21" s="23"/>
      <c r="M21" s="24">
        <v>11456394</v>
      </c>
      <c r="N21" s="23"/>
      <c r="O21" s="24">
        <v>11456394</v>
      </c>
    </row>
    <row r="22" spans="1:15" ht="39" customHeight="1" x14ac:dyDescent="0.4">
      <c r="A22" s="70" t="s">
        <v>165</v>
      </c>
      <c r="C22" s="24" t="s">
        <v>166</v>
      </c>
      <c r="D22" s="23"/>
      <c r="E22" s="24">
        <v>0</v>
      </c>
      <c r="F22" s="23"/>
      <c r="G22" s="24">
        <v>500</v>
      </c>
      <c r="H22" s="23"/>
      <c r="I22" s="22">
        <v>0</v>
      </c>
      <c r="J22" s="23"/>
      <c r="K22" s="22">
        <v>0</v>
      </c>
      <c r="L22" s="23"/>
      <c r="M22" s="24">
        <v>0</v>
      </c>
      <c r="N22" s="23"/>
      <c r="O22" s="24">
        <v>8996148</v>
      </c>
    </row>
    <row r="23" spans="1:15" ht="39" customHeight="1" x14ac:dyDescent="0.4">
      <c r="A23" s="70" t="s">
        <v>163</v>
      </c>
      <c r="C23" s="24" t="s">
        <v>167</v>
      </c>
      <c r="D23" s="23"/>
      <c r="E23" s="24">
        <v>0</v>
      </c>
      <c r="F23" s="23"/>
      <c r="G23" s="24">
        <v>5000</v>
      </c>
      <c r="H23" s="23"/>
      <c r="I23" s="22">
        <v>0</v>
      </c>
      <c r="J23" s="23"/>
      <c r="K23" s="22">
        <v>0</v>
      </c>
      <c r="L23" s="23"/>
      <c r="M23" s="24">
        <v>-404194323</v>
      </c>
      <c r="N23" s="23"/>
      <c r="O23" s="24">
        <v>-404194323</v>
      </c>
    </row>
    <row r="24" spans="1:15" ht="39" customHeight="1" x14ac:dyDescent="0.4">
      <c r="A24" s="70" t="s">
        <v>74</v>
      </c>
      <c r="C24" s="24" t="s">
        <v>167</v>
      </c>
      <c r="D24" s="23"/>
      <c r="E24" s="24">
        <v>0</v>
      </c>
      <c r="F24" s="23"/>
      <c r="G24" s="24">
        <v>529</v>
      </c>
      <c r="H24" s="23"/>
      <c r="I24" s="22">
        <v>0</v>
      </c>
      <c r="J24" s="23"/>
      <c r="K24" s="22">
        <v>0</v>
      </c>
      <c r="L24" s="23"/>
      <c r="M24" s="24">
        <v>-434820619</v>
      </c>
      <c r="N24" s="23"/>
      <c r="O24" s="24">
        <v>-434820619</v>
      </c>
    </row>
    <row r="25" spans="1:15" ht="39" customHeight="1" thickBot="1" x14ac:dyDescent="0.45">
      <c r="A25" s="70" t="s">
        <v>101</v>
      </c>
      <c r="C25" s="24" t="s">
        <v>100</v>
      </c>
      <c r="D25" s="23"/>
      <c r="E25" s="24">
        <v>364547607</v>
      </c>
      <c r="F25" s="23"/>
      <c r="G25" s="24">
        <v>588</v>
      </c>
      <c r="H25" s="23"/>
      <c r="I25" s="29">
        <v>-10191544</v>
      </c>
      <c r="J25" s="23"/>
      <c r="K25" s="29">
        <v>0</v>
      </c>
      <c r="L25" s="23"/>
      <c r="M25" s="29">
        <v>-481497529</v>
      </c>
      <c r="N25" s="23"/>
      <c r="O25" s="29">
        <v>-481497529</v>
      </c>
    </row>
    <row r="26" spans="1:15" ht="39" customHeight="1" thickBot="1" x14ac:dyDescent="0.65">
      <c r="A26" s="70" t="s">
        <v>77</v>
      </c>
      <c r="C26" s="69"/>
      <c r="D26" s="67"/>
      <c r="E26" s="69"/>
      <c r="F26" s="66"/>
      <c r="G26" s="69"/>
      <c r="H26" s="67"/>
      <c r="I26" s="27">
        <f>SUM(I9:I25)</f>
        <v>-258430891</v>
      </c>
      <c r="J26" s="23"/>
      <c r="K26" s="27">
        <f>SUM(K9:K25)</f>
        <v>-2338999818</v>
      </c>
      <c r="L26" s="23"/>
      <c r="M26" s="27">
        <f>SUM(M9:M25)</f>
        <v>36837318411</v>
      </c>
      <c r="N26" s="23"/>
      <c r="O26" s="27">
        <f>SUM(O9:O25)</f>
        <v>41891181352</v>
      </c>
    </row>
    <row r="27" spans="1:15" ht="16.5" thickTop="1" x14ac:dyDescent="0.4"/>
  </sheetData>
  <sortState ref="A9:O25">
    <sortCondition descending="1" ref="O9:O25"/>
  </sortState>
  <mergeCells count="6">
    <mergeCell ref="A1:O1"/>
    <mergeCell ref="A2:O2"/>
    <mergeCell ref="A3:O3"/>
    <mergeCell ref="C7:M7"/>
    <mergeCell ref="A5:O5"/>
    <mergeCell ref="C6:O6"/>
  </mergeCells>
  <pageMargins left="0.39" right="0.39" top="0.39" bottom="0.39" header="0" footer="0"/>
  <pageSetup scale="5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3"/>
  <sheetViews>
    <sheetView rightToLeft="1" view="pageBreakPreview" zoomScale="60" zoomScaleNormal="100" workbookViewId="0">
      <selection activeCell="C6" sqref="C6:I6"/>
    </sheetView>
  </sheetViews>
  <sheetFormatPr defaultRowHeight="12.75" x14ac:dyDescent="0.2"/>
  <cols>
    <col min="1" max="1" width="44.140625" bestFit="1" customWidth="1"/>
    <col min="2" max="2" width="1.42578125" customWidth="1"/>
    <col min="3" max="3" width="34" customWidth="1"/>
    <col min="4" max="4" width="1.42578125" customWidth="1"/>
    <col min="5" max="5" width="29" customWidth="1"/>
    <col min="6" max="6" width="1.42578125" customWidth="1"/>
    <col min="7" max="7" width="33.28515625" customWidth="1"/>
    <col min="8" max="8" width="1.42578125" customWidth="1"/>
    <col min="9" max="9" width="30.140625" customWidth="1"/>
    <col min="10" max="10" width="1.42578125" customWidth="1"/>
  </cols>
  <sheetData>
    <row r="1" spans="1:9" ht="39" customHeight="1" x14ac:dyDescent="0.2">
      <c r="A1" s="82" t="str">
        <f>درآمد!A1</f>
        <v>صندوق سرمایه گذاری بخشی پتروشیمی دماوند</v>
      </c>
      <c r="B1" s="82"/>
      <c r="C1" s="82"/>
      <c r="D1" s="82"/>
      <c r="E1" s="82"/>
      <c r="F1" s="82"/>
      <c r="G1" s="82"/>
      <c r="H1" s="82"/>
      <c r="I1" s="82"/>
    </row>
    <row r="2" spans="1:9" ht="39" customHeight="1" x14ac:dyDescent="0.2">
      <c r="A2" s="82" t="str">
        <f>درآمد!A2</f>
        <v>صورت وضعیت درآمدها</v>
      </c>
      <c r="B2" s="82"/>
      <c r="C2" s="82"/>
      <c r="D2" s="82"/>
      <c r="E2" s="82"/>
      <c r="F2" s="82"/>
      <c r="G2" s="82"/>
      <c r="H2" s="82"/>
      <c r="I2" s="82"/>
    </row>
    <row r="3" spans="1:9" ht="39" customHeight="1" x14ac:dyDescent="0.2">
      <c r="A3" s="82" t="str">
        <f>درآمد!A3</f>
        <v>یک ماهه منتهی به 31 اردیبهشت 1404</v>
      </c>
      <c r="B3" s="82"/>
      <c r="C3" s="82"/>
      <c r="D3" s="82"/>
      <c r="E3" s="82"/>
      <c r="F3" s="82"/>
      <c r="G3" s="82"/>
      <c r="H3" s="82"/>
      <c r="I3" s="82"/>
    </row>
    <row r="4" spans="1:9" ht="39" customHeight="1" x14ac:dyDescent="0.2"/>
    <row r="5" spans="1:9" ht="39.75" customHeight="1" x14ac:dyDescent="0.2">
      <c r="A5" s="83" t="s">
        <v>184</v>
      </c>
      <c r="B5" s="83"/>
      <c r="C5" s="83"/>
      <c r="D5" s="83"/>
      <c r="E5" s="83"/>
      <c r="F5" s="83"/>
      <c r="G5" s="83"/>
      <c r="H5" s="83"/>
      <c r="I5" s="83"/>
    </row>
    <row r="6" spans="1:9" ht="39.75" customHeight="1" x14ac:dyDescent="0.65">
      <c r="A6" s="54"/>
      <c r="B6" s="54"/>
      <c r="C6" s="88" t="s">
        <v>171</v>
      </c>
      <c r="D6" s="88"/>
      <c r="E6" s="88"/>
      <c r="F6" s="88"/>
      <c r="G6" s="88"/>
      <c r="H6" s="88"/>
      <c r="I6" s="88"/>
    </row>
    <row r="7" spans="1:9" ht="39.75" customHeight="1" thickBot="1" x14ac:dyDescent="0.7">
      <c r="C7" s="85" t="s">
        <v>185</v>
      </c>
      <c r="D7" s="85"/>
      <c r="E7" s="85"/>
      <c r="F7" s="52"/>
      <c r="G7" s="85" t="s">
        <v>186</v>
      </c>
      <c r="H7" s="85"/>
      <c r="I7" s="85"/>
    </row>
    <row r="8" spans="1:9" ht="45.75" customHeight="1" x14ac:dyDescent="0.3">
      <c r="A8" s="80" t="s">
        <v>129</v>
      </c>
      <c r="B8" s="52"/>
      <c r="C8" s="58" t="s">
        <v>130</v>
      </c>
      <c r="D8" s="59"/>
      <c r="E8" s="96" t="s">
        <v>131</v>
      </c>
      <c r="F8" s="52"/>
      <c r="G8" s="58" t="s">
        <v>130</v>
      </c>
      <c r="H8" s="59"/>
      <c r="I8" s="96" t="s">
        <v>131</v>
      </c>
    </row>
    <row r="9" spans="1:9" ht="36.4" customHeight="1" thickBot="1" x14ac:dyDescent="0.35">
      <c r="A9" s="81"/>
      <c r="B9" s="52"/>
      <c r="C9" s="60" t="s">
        <v>189</v>
      </c>
      <c r="D9" s="59"/>
      <c r="E9" s="97"/>
      <c r="F9" s="52"/>
      <c r="G9" s="60" t="s">
        <v>189</v>
      </c>
      <c r="H9" s="59"/>
      <c r="I9" s="97"/>
    </row>
    <row r="10" spans="1:9" ht="41.25" customHeight="1" x14ac:dyDescent="0.2">
      <c r="A10" s="45" t="s">
        <v>187</v>
      </c>
      <c r="B10" s="5"/>
      <c r="C10" s="12">
        <v>677726</v>
      </c>
      <c r="D10" s="61"/>
      <c r="E10" s="26">
        <f>C10/$C$12</f>
        <v>0.27989037737703593</v>
      </c>
      <c r="F10" s="61"/>
      <c r="G10" s="12">
        <v>544000673</v>
      </c>
      <c r="H10" s="61"/>
      <c r="I10" s="26">
        <f>G10/$G$12</f>
        <v>0.99498672534798471</v>
      </c>
    </row>
    <row r="11" spans="1:9" ht="41.25" customHeight="1" thickBot="1" x14ac:dyDescent="0.25">
      <c r="A11" s="45" t="s">
        <v>188</v>
      </c>
      <c r="C11" s="49">
        <v>1743672</v>
      </c>
      <c r="D11" s="46"/>
      <c r="E11" s="30">
        <f>C11/$C$12</f>
        <v>0.72010962262296407</v>
      </c>
      <c r="F11" s="46"/>
      <c r="G11" s="49">
        <v>2740966</v>
      </c>
      <c r="H11" s="46"/>
      <c r="I11" s="30">
        <f>G11/$G$12</f>
        <v>5.0132746520153001E-3</v>
      </c>
    </row>
    <row r="12" spans="1:9" ht="41.25" customHeight="1" thickBot="1" x14ac:dyDescent="0.25">
      <c r="A12" s="42" t="s">
        <v>77</v>
      </c>
      <c r="C12" s="47">
        <f>SUM(C10:C11)</f>
        <v>2421398</v>
      </c>
      <c r="D12" s="46"/>
      <c r="E12" s="55">
        <f>SUM(E10:E11)</f>
        <v>1</v>
      </c>
      <c r="F12" s="46"/>
      <c r="G12" s="47">
        <f>SUM(G10:G11)</f>
        <v>546741639</v>
      </c>
      <c r="H12" s="46"/>
      <c r="I12" s="55">
        <f>SUM(I10:I11)</f>
        <v>1</v>
      </c>
    </row>
    <row r="13" spans="1:9" ht="13.5" thickTop="1" x14ac:dyDescent="0.2"/>
  </sheetData>
  <mergeCells count="10">
    <mergeCell ref="A1:I1"/>
    <mergeCell ref="A2:I2"/>
    <mergeCell ref="A3:I3"/>
    <mergeCell ref="C6:I6"/>
    <mergeCell ref="A5:I5"/>
    <mergeCell ref="C7:E7"/>
    <mergeCell ref="G7:I7"/>
    <mergeCell ref="E8:E9"/>
    <mergeCell ref="I8:I9"/>
    <mergeCell ref="A8:A9"/>
  </mergeCells>
  <pageMargins left="0.39" right="0.39" top="0.39" bottom="0.39" header="0" footer="0"/>
  <pageSetup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zoomScale="60" zoomScaleNormal="100" workbookViewId="0">
      <selection activeCell="C6" sqref="C6:M6"/>
    </sheetView>
  </sheetViews>
  <sheetFormatPr defaultRowHeight="12.75" x14ac:dyDescent="0.2"/>
  <cols>
    <col min="1" max="1" width="44.140625" bestFit="1" customWidth="1"/>
    <col min="2" max="2" width="1.42578125" customWidth="1"/>
    <col min="3" max="3" width="27" customWidth="1"/>
    <col min="4" max="4" width="1.42578125" customWidth="1"/>
    <col min="5" max="5" width="28.5703125" customWidth="1"/>
    <col min="6" max="6" width="1.42578125" customWidth="1"/>
    <col min="7" max="7" width="29.85546875" customWidth="1"/>
    <col min="8" max="8" width="1.42578125" customWidth="1"/>
    <col min="9" max="9" width="29.28515625" customWidth="1"/>
    <col min="10" max="10" width="1.42578125" customWidth="1"/>
    <col min="11" max="11" width="30.28515625" customWidth="1"/>
    <col min="12" max="12" width="1.42578125" customWidth="1"/>
    <col min="13" max="13" width="30.140625" customWidth="1"/>
    <col min="14" max="14" width="1.42578125" customWidth="1"/>
  </cols>
  <sheetData>
    <row r="1" spans="1:13" ht="39.75" customHeight="1" x14ac:dyDescent="0.2">
      <c r="A1" s="82" t="str">
        <f>درآمد!A1</f>
        <v>صندوق سرمایه گذاری بخشی پتروشیمی دماوند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39.75" customHeight="1" x14ac:dyDescent="0.2">
      <c r="A2" s="82" t="str">
        <f>درآمد!A2</f>
        <v>صورت وضعیت درآمدها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39.75" customHeight="1" x14ac:dyDescent="0.2">
      <c r="A3" s="82" t="str">
        <f>درآمد!A3</f>
        <v>یک ماهه منتهی به 31 اردیبهشت 1404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ht="39.75" customHeight="1" x14ac:dyDescent="0.2"/>
    <row r="5" spans="1:13" ht="39.75" customHeight="1" x14ac:dyDescent="0.2">
      <c r="A5" s="83" t="s">
        <v>190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3" ht="39.75" customHeight="1" x14ac:dyDescent="0.65">
      <c r="A6" s="62"/>
      <c r="B6" s="62"/>
      <c r="C6" s="91" t="s">
        <v>171</v>
      </c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 ht="39.75" customHeight="1" thickBot="1" x14ac:dyDescent="0.7">
      <c r="C7" s="85" t="s">
        <v>185</v>
      </c>
      <c r="D7" s="85"/>
      <c r="E7" s="85"/>
      <c r="F7" s="85"/>
      <c r="G7" s="85"/>
      <c r="H7" s="52"/>
      <c r="I7" s="85" t="s">
        <v>186</v>
      </c>
      <c r="J7" s="85"/>
      <c r="K7" s="85"/>
      <c r="L7" s="85"/>
      <c r="M7" s="85"/>
    </row>
    <row r="8" spans="1:13" ht="39.75" customHeight="1" thickBot="1" x14ac:dyDescent="0.35">
      <c r="A8" s="35" t="s">
        <v>117</v>
      </c>
      <c r="B8" s="52"/>
      <c r="C8" s="60" t="s">
        <v>135</v>
      </c>
      <c r="D8" s="59"/>
      <c r="E8" s="60" t="s">
        <v>133</v>
      </c>
      <c r="F8" s="59"/>
      <c r="G8" s="60" t="s">
        <v>136</v>
      </c>
      <c r="H8" s="52"/>
      <c r="I8" s="60" t="s">
        <v>135</v>
      </c>
      <c r="J8" s="59"/>
      <c r="K8" s="60" t="s">
        <v>133</v>
      </c>
      <c r="L8" s="59"/>
      <c r="M8" s="60" t="s">
        <v>136</v>
      </c>
    </row>
    <row r="9" spans="1:13" ht="39.75" customHeight="1" x14ac:dyDescent="0.2">
      <c r="A9" s="17" t="s">
        <v>187</v>
      </c>
      <c r="C9" s="12">
        <v>677726</v>
      </c>
      <c r="D9" s="46"/>
      <c r="E9" s="12" t="s">
        <v>88</v>
      </c>
      <c r="F9" s="46"/>
      <c r="G9" s="12">
        <f>C9</f>
        <v>677726</v>
      </c>
      <c r="H9" s="46"/>
      <c r="I9" s="12">
        <v>544000673</v>
      </c>
      <c r="J9" s="46"/>
      <c r="K9" s="12" t="s">
        <v>88</v>
      </c>
      <c r="L9" s="46"/>
      <c r="M9" s="12">
        <f>I9</f>
        <v>544000673</v>
      </c>
    </row>
    <row r="10" spans="1:13" ht="39.75" customHeight="1" thickBot="1" x14ac:dyDescent="0.25">
      <c r="A10" s="17" t="s">
        <v>176</v>
      </c>
      <c r="C10" s="49">
        <v>1743672</v>
      </c>
      <c r="D10" s="46"/>
      <c r="E10" s="49" t="s">
        <v>88</v>
      </c>
      <c r="F10" s="46"/>
      <c r="G10" s="49">
        <f>C10</f>
        <v>1743672</v>
      </c>
      <c r="H10" s="46"/>
      <c r="I10" s="49">
        <v>2740966</v>
      </c>
      <c r="J10" s="46"/>
      <c r="K10" s="49" t="s">
        <v>88</v>
      </c>
      <c r="L10" s="46"/>
      <c r="M10" s="49">
        <f>I10</f>
        <v>2740966</v>
      </c>
    </row>
    <row r="11" spans="1:13" ht="39.75" customHeight="1" thickBot="1" x14ac:dyDescent="0.25">
      <c r="A11" s="17" t="s">
        <v>77</v>
      </c>
      <c r="C11" s="47">
        <f>SUM(C9:C10)</f>
        <v>2421398</v>
      </c>
      <c r="D11" s="46"/>
      <c r="E11" s="47" t="s">
        <v>88</v>
      </c>
      <c r="F11" s="46"/>
      <c r="G11" s="47">
        <f>SUM(G9:G10)</f>
        <v>2421398</v>
      </c>
      <c r="H11" s="46"/>
      <c r="I11" s="47">
        <f>SUM(I9:I10)</f>
        <v>546741639</v>
      </c>
      <c r="J11" s="46"/>
      <c r="K11" s="47" t="s">
        <v>88</v>
      </c>
      <c r="L11" s="46"/>
      <c r="M11" s="47">
        <f>SUM(M9:M10)</f>
        <v>546741639</v>
      </c>
    </row>
  </sheetData>
  <mergeCells count="7">
    <mergeCell ref="A1:M1"/>
    <mergeCell ref="A2:M2"/>
    <mergeCell ref="A3:M3"/>
    <mergeCell ref="A5:M5"/>
    <mergeCell ref="C7:G7"/>
    <mergeCell ref="I7:M7"/>
    <mergeCell ref="C6:M6"/>
  </mergeCells>
  <pageMargins left="0.39" right="0.39" top="0.39" bottom="0.39" header="0" footer="0"/>
  <pageSetup scale="5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1"/>
  <sheetViews>
    <sheetView rightToLeft="1" tabSelected="1" view="pageBreakPreview" zoomScale="60" zoomScaleNormal="100" workbookViewId="0">
      <selection activeCell="A8" sqref="A8"/>
    </sheetView>
  </sheetViews>
  <sheetFormatPr defaultRowHeight="12.75" x14ac:dyDescent="0.2"/>
  <cols>
    <col min="1" max="1" width="44.42578125" customWidth="1"/>
    <col min="2" max="2" width="1.42578125" customWidth="1"/>
    <col min="3" max="3" width="40" customWidth="1"/>
    <col min="4" max="4" width="1.42578125" customWidth="1"/>
    <col min="5" max="5" width="48.28515625" bestFit="1" customWidth="1"/>
    <col min="6" max="6" width="1.42578125" customWidth="1"/>
  </cols>
  <sheetData>
    <row r="1" spans="1:5" ht="39.75" customHeight="1" x14ac:dyDescent="0.2">
      <c r="A1" s="82" t="str">
        <f>درآمد!A1</f>
        <v>صندوق سرمایه گذاری بخشی پتروشیمی دماوند</v>
      </c>
      <c r="B1" s="82"/>
      <c r="C1" s="82"/>
      <c r="D1" s="82"/>
      <c r="E1" s="82"/>
    </row>
    <row r="2" spans="1:5" ht="39.75" customHeight="1" x14ac:dyDescent="0.2">
      <c r="A2" s="82" t="str">
        <f>درآمد!A2</f>
        <v>صورت وضعیت درآمدها</v>
      </c>
      <c r="B2" s="82"/>
      <c r="C2" s="82"/>
      <c r="D2" s="82"/>
      <c r="E2" s="82"/>
    </row>
    <row r="3" spans="1:5" ht="39.75" customHeight="1" x14ac:dyDescent="0.2">
      <c r="A3" s="82" t="str">
        <f>درآمد!A3</f>
        <v>یک ماهه منتهی به 31 اردیبهشت 1404</v>
      </c>
      <c r="B3" s="82"/>
      <c r="C3" s="82"/>
      <c r="D3" s="82"/>
      <c r="E3" s="82"/>
    </row>
    <row r="4" spans="1:5" ht="39.75" customHeight="1" x14ac:dyDescent="0.2"/>
    <row r="5" spans="1:5" ht="39.75" customHeight="1" x14ac:dyDescent="0.2">
      <c r="A5" s="83" t="s">
        <v>191</v>
      </c>
      <c r="B5" s="83"/>
      <c r="C5" s="83"/>
      <c r="D5" s="83"/>
      <c r="E5" s="83"/>
    </row>
    <row r="6" spans="1:5" ht="39.75" customHeight="1" x14ac:dyDescent="0.65">
      <c r="A6" s="54"/>
      <c r="B6" s="54"/>
      <c r="C6" s="88" t="s">
        <v>171</v>
      </c>
      <c r="D6" s="88"/>
      <c r="E6" s="88"/>
    </row>
    <row r="7" spans="1:5" ht="39.75" customHeight="1" thickBot="1" x14ac:dyDescent="0.7">
      <c r="A7" s="35" t="s">
        <v>117</v>
      </c>
      <c r="C7" s="51" t="s">
        <v>185</v>
      </c>
      <c r="D7" s="52"/>
      <c r="E7" s="51" t="s">
        <v>186</v>
      </c>
    </row>
    <row r="8" spans="1:5" ht="39.75" customHeight="1" x14ac:dyDescent="0.3">
      <c r="A8" s="17" t="s">
        <v>192</v>
      </c>
      <c r="B8" s="52"/>
      <c r="C8" s="12">
        <v>289846415</v>
      </c>
      <c r="D8" s="46"/>
      <c r="E8" s="12">
        <v>577866896</v>
      </c>
    </row>
    <row r="9" spans="1:5" ht="39.75" customHeight="1" thickBot="1" x14ac:dyDescent="0.35">
      <c r="A9" s="18" t="s">
        <v>193</v>
      </c>
      <c r="B9" s="52"/>
      <c r="C9" s="49">
        <v>507561353</v>
      </c>
      <c r="D9" s="46"/>
      <c r="E9" s="49">
        <v>530585692</v>
      </c>
    </row>
    <row r="10" spans="1:5" ht="39.75" customHeight="1" thickBot="1" x14ac:dyDescent="0.35">
      <c r="A10" s="18" t="s">
        <v>77</v>
      </c>
      <c r="B10" s="52"/>
      <c r="C10" s="47">
        <v>797407768</v>
      </c>
      <c r="D10" s="46"/>
      <c r="E10" s="47">
        <v>1108452588</v>
      </c>
    </row>
    <row r="11" spans="1:5" ht="19.5" thickTop="1" x14ac:dyDescent="0.2">
      <c r="A11" s="2"/>
    </row>
  </sheetData>
  <mergeCells count="5">
    <mergeCell ref="A5:E5"/>
    <mergeCell ref="A1:E1"/>
    <mergeCell ref="A2:E2"/>
    <mergeCell ref="A3:E3"/>
    <mergeCell ref="C6:E6"/>
  </mergeCells>
  <pageMargins left="0.39" right="0.39" top="0.39" bottom="0.39" header="0" footer="0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4"/>
  <sheetViews>
    <sheetView rightToLeft="1" view="pageBreakPreview" topLeftCell="A10" zoomScale="60" zoomScaleNormal="100" workbookViewId="0">
      <selection activeCell="A27" sqref="A27"/>
    </sheetView>
  </sheetViews>
  <sheetFormatPr defaultRowHeight="15.75" x14ac:dyDescent="0.4"/>
  <cols>
    <col min="1" max="1" width="48.7109375" style="6" bestFit="1" customWidth="1"/>
    <col min="2" max="2" width="1.42578125" style="6" customWidth="1"/>
    <col min="3" max="3" width="40" style="6" bestFit="1" customWidth="1"/>
    <col min="4" max="4" width="1.42578125" style="6" customWidth="1"/>
    <col min="5" max="5" width="26.28515625" style="6" bestFit="1" customWidth="1"/>
    <col min="6" max="6" width="1.42578125" style="6" customWidth="1"/>
    <col min="7" max="7" width="26.28515625" style="6" bestFit="1" customWidth="1"/>
    <col min="8" max="8" width="1.42578125" style="6" customWidth="1"/>
    <col min="9" max="9" width="20.85546875" style="6" bestFit="1" customWidth="1"/>
    <col min="10" max="10" width="1.42578125" style="6" customWidth="1"/>
    <col min="11" max="11" width="23.7109375" style="6" bestFit="1" customWidth="1"/>
    <col min="12" max="12" width="1.42578125" style="6" customWidth="1"/>
    <col min="13" max="13" width="19.7109375" style="6" bestFit="1" customWidth="1"/>
    <col min="14" max="14" width="1.42578125" style="6" customWidth="1"/>
    <col min="15" max="15" width="25.85546875" style="6" bestFit="1" customWidth="1"/>
    <col min="16" max="16" width="1.42578125" style="6" customWidth="1"/>
    <col min="17" max="17" width="19.42578125" style="6" bestFit="1" customWidth="1"/>
    <col min="18" max="18" width="1.42578125" style="6" customWidth="1"/>
    <col min="19" max="19" width="26.28515625" style="6" bestFit="1" customWidth="1"/>
    <col min="20" max="20" width="1.42578125" style="6" customWidth="1"/>
    <col min="21" max="21" width="26.28515625" style="6" bestFit="1" customWidth="1"/>
    <col min="22" max="22" width="1.42578125" style="6" customWidth="1"/>
    <col min="23" max="23" width="26.28515625" style="6" bestFit="1" customWidth="1"/>
    <col min="24" max="24" width="1.42578125" style="6" customWidth="1"/>
    <col min="25" max="25" width="26.140625" style="6" bestFit="1" customWidth="1"/>
    <col min="26" max="26" width="0.28515625" style="6" customWidth="1"/>
    <col min="27" max="27" width="1.42578125" style="6" customWidth="1"/>
    <col min="28" max="28" width="14.85546875" style="36" bestFit="1" customWidth="1"/>
    <col min="29" max="16384" width="9.140625" style="6"/>
  </cols>
  <sheetData>
    <row r="1" spans="1:28" ht="40.5" customHeight="1" x14ac:dyDescent="0.4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8" ht="40.5" customHeight="1" x14ac:dyDescent="0.4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8" ht="40.5" customHeight="1" x14ac:dyDescent="0.4">
      <c r="A3" s="82" t="s">
        <v>168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</row>
    <row r="4" spans="1:28" ht="50.2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8" ht="50.25" customHeight="1" x14ac:dyDescent="0.4">
      <c r="A5" s="83" t="s">
        <v>169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</row>
    <row r="6" spans="1:28" ht="50.25" customHeight="1" x14ac:dyDescent="0.4">
      <c r="A6" s="83" t="s">
        <v>170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</row>
    <row r="7" spans="1:28" ht="50.25" customHeight="1" x14ac:dyDescent="0.65">
      <c r="A7" s="4"/>
      <c r="B7" s="4"/>
      <c r="C7" s="84" t="s">
        <v>171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spans="1:28" ht="50.25" customHeight="1" thickBot="1" x14ac:dyDescent="0.7">
      <c r="C8" s="85" t="s">
        <v>3</v>
      </c>
      <c r="D8" s="85"/>
      <c r="E8" s="85"/>
      <c r="F8" s="85"/>
      <c r="G8" s="85"/>
      <c r="H8" s="33"/>
      <c r="I8" s="85" t="s">
        <v>4</v>
      </c>
      <c r="J8" s="85"/>
      <c r="K8" s="85"/>
      <c r="L8" s="85"/>
      <c r="M8" s="85"/>
      <c r="N8" s="85"/>
      <c r="O8" s="85"/>
      <c r="P8" s="33"/>
      <c r="Q8" s="85" t="s">
        <v>5</v>
      </c>
      <c r="R8" s="85"/>
      <c r="S8" s="85"/>
      <c r="T8" s="85"/>
      <c r="U8" s="85"/>
      <c r="V8" s="85"/>
      <c r="W8" s="85"/>
      <c r="X8" s="85"/>
      <c r="Y8" s="85"/>
    </row>
    <row r="9" spans="1:28" ht="50.25" customHeight="1" thickBot="1" x14ac:dyDescent="0.65">
      <c r="A9" s="80" t="s">
        <v>8</v>
      </c>
      <c r="B9" s="33"/>
      <c r="C9" s="80" t="s">
        <v>9</v>
      </c>
      <c r="D9" s="34"/>
      <c r="E9" s="80" t="s">
        <v>10</v>
      </c>
      <c r="F9" s="34"/>
      <c r="G9" s="80" t="s">
        <v>11</v>
      </c>
      <c r="H9" s="33"/>
      <c r="I9" s="81" t="s">
        <v>6</v>
      </c>
      <c r="J9" s="81"/>
      <c r="K9" s="81"/>
      <c r="L9" s="34"/>
      <c r="M9" s="81" t="s">
        <v>7</v>
      </c>
      <c r="N9" s="81"/>
      <c r="O9" s="81"/>
      <c r="P9" s="33"/>
      <c r="Q9" s="80" t="s">
        <v>9</v>
      </c>
      <c r="R9" s="34"/>
      <c r="S9" s="80" t="s">
        <v>13</v>
      </c>
      <c r="T9" s="34"/>
      <c r="U9" s="80" t="s">
        <v>10</v>
      </c>
      <c r="V9" s="34"/>
      <c r="W9" s="80" t="s">
        <v>11</v>
      </c>
      <c r="X9" s="34"/>
      <c r="Y9" s="80" t="s">
        <v>14</v>
      </c>
    </row>
    <row r="10" spans="1:28" ht="50.25" customHeight="1" thickBot="1" x14ac:dyDescent="0.65">
      <c r="A10" s="81"/>
      <c r="B10" s="33"/>
      <c r="C10" s="81"/>
      <c r="D10" s="33"/>
      <c r="E10" s="81"/>
      <c r="F10" s="33"/>
      <c r="G10" s="81"/>
      <c r="H10" s="33"/>
      <c r="I10" s="35" t="s">
        <v>9</v>
      </c>
      <c r="J10" s="34"/>
      <c r="K10" s="35" t="s">
        <v>10</v>
      </c>
      <c r="L10" s="33"/>
      <c r="M10" s="35" t="s">
        <v>9</v>
      </c>
      <c r="N10" s="34"/>
      <c r="O10" s="35" t="s">
        <v>12</v>
      </c>
      <c r="P10" s="33"/>
      <c r="Q10" s="81"/>
      <c r="R10" s="33"/>
      <c r="S10" s="81"/>
      <c r="T10" s="33"/>
      <c r="U10" s="81"/>
      <c r="V10" s="33"/>
      <c r="W10" s="81"/>
      <c r="X10" s="33"/>
      <c r="Y10" s="81"/>
    </row>
    <row r="11" spans="1:28" ht="50.25" customHeight="1" x14ac:dyDescent="0.4">
      <c r="A11" s="18" t="s">
        <v>71</v>
      </c>
      <c r="B11" s="11"/>
      <c r="C11" s="24">
        <v>0</v>
      </c>
      <c r="D11" s="23"/>
      <c r="E11" s="24">
        <v>0</v>
      </c>
      <c r="F11" s="23"/>
      <c r="G11" s="24">
        <v>0</v>
      </c>
      <c r="H11" s="23"/>
      <c r="I11" s="24">
        <v>1236825852</v>
      </c>
      <c r="J11" s="23"/>
      <c r="K11" s="24">
        <v>705516097389</v>
      </c>
      <c r="L11" s="23"/>
      <c r="M11" s="24">
        <v>-580134266</v>
      </c>
      <c r="N11" s="23"/>
      <c r="O11" s="24">
        <v>-392298777344</v>
      </c>
      <c r="P11" s="23"/>
      <c r="Q11" s="24">
        <v>656691586</v>
      </c>
      <c r="R11" s="23"/>
      <c r="S11" s="24">
        <v>611</v>
      </c>
      <c r="T11" s="23"/>
      <c r="U11" s="24">
        <v>433378969894</v>
      </c>
      <c r="V11" s="23"/>
      <c r="W11" s="24">
        <v>398851189606.66357</v>
      </c>
      <c r="X11" s="11"/>
      <c r="Y11" s="26">
        <f t="shared" ref="Y11:Y26" si="0">W11/$AB$11</f>
        <v>0.10368719924978836</v>
      </c>
      <c r="AB11" s="36">
        <v>3846677241670</v>
      </c>
    </row>
    <row r="12" spans="1:28" ht="50.25" customHeight="1" x14ac:dyDescent="0.4">
      <c r="A12" s="18" t="s">
        <v>52</v>
      </c>
      <c r="B12" s="11"/>
      <c r="C12" s="24">
        <v>45992129</v>
      </c>
      <c r="D12" s="23"/>
      <c r="E12" s="24">
        <v>341017418768</v>
      </c>
      <c r="F12" s="23"/>
      <c r="G12" s="24">
        <v>414666575800.32098</v>
      </c>
      <c r="H12" s="23"/>
      <c r="I12" s="24">
        <v>0</v>
      </c>
      <c r="J12" s="23"/>
      <c r="K12" s="24">
        <v>0</v>
      </c>
      <c r="L12" s="23"/>
      <c r="M12" s="24">
        <v>0</v>
      </c>
      <c r="N12" s="23"/>
      <c r="O12" s="24">
        <v>0</v>
      </c>
      <c r="P12" s="23"/>
      <c r="Q12" s="24">
        <v>45992129</v>
      </c>
      <c r="R12" s="23"/>
      <c r="S12" s="24">
        <v>8700</v>
      </c>
      <c r="T12" s="23"/>
      <c r="U12" s="24">
        <v>341017418768</v>
      </c>
      <c r="V12" s="23"/>
      <c r="W12" s="24">
        <v>397750739742.315</v>
      </c>
      <c r="X12" s="11"/>
      <c r="Y12" s="26">
        <f t="shared" si="0"/>
        <v>0.10340112121536746</v>
      </c>
    </row>
    <row r="13" spans="1:28" ht="50.25" customHeight="1" x14ac:dyDescent="0.4">
      <c r="A13" s="18" t="s">
        <v>47</v>
      </c>
      <c r="B13" s="11"/>
      <c r="C13" s="24">
        <v>292000000</v>
      </c>
      <c r="D13" s="23"/>
      <c r="E13" s="24">
        <v>422991767272</v>
      </c>
      <c r="F13" s="23"/>
      <c r="G13" s="24">
        <v>446133616200</v>
      </c>
      <c r="H13" s="23"/>
      <c r="I13" s="24">
        <v>150516614</v>
      </c>
      <c r="J13" s="23"/>
      <c r="K13" s="24">
        <v>246761587177</v>
      </c>
      <c r="L13" s="23"/>
      <c r="M13" s="24">
        <v>-288869844</v>
      </c>
      <c r="N13" s="23"/>
      <c r="O13" s="24">
        <v>-9429920192</v>
      </c>
      <c r="P13" s="23"/>
      <c r="Q13" s="24">
        <v>153646770</v>
      </c>
      <c r="R13" s="23"/>
      <c r="S13" s="24">
        <v>1670</v>
      </c>
      <c r="T13" s="23"/>
      <c r="U13" s="24">
        <v>242155064248</v>
      </c>
      <c r="V13" s="23"/>
      <c r="W13" s="24">
        <v>255063394769</v>
      </c>
      <c r="X13" s="11"/>
      <c r="Y13" s="26">
        <f t="shared" si="0"/>
        <v>6.6307459332945365E-2</v>
      </c>
    </row>
    <row r="14" spans="1:28" ht="50.25" customHeight="1" x14ac:dyDescent="0.4">
      <c r="A14" s="18" t="s">
        <v>39</v>
      </c>
      <c r="B14" s="11"/>
      <c r="C14" s="24">
        <v>15116299</v>
      </c>
      <c r="D14" s="23"/>
      <c r="E14" s="24">
        <v>172834528757</v>
      </c>
      <c r="F14" s="23"/>
      <c r="G14" s="24">
        <v>202855819782.82501</v>
      </c>
      <c r="H14" s="23"/>
      <c r="I14" s="24">
        <v>0</v>
      </c>
      <c r="J14" s="23"/>
      <c r="K14" s="24">
        <v>0</v>
      </c>
      <c r="L14" s="23"/>
      <c r="M14" s="24">
        <v>-487109</v>
      </c>
      <c r="N14" s="23"/>
      <c r="O14" s="24">
        <v>-6829522043</v>
      </c>
      <c r="P14" s="23"/>
      <c r="Q14" s="24">
        <v>14629190</v>
      </c>
      <c r="R14" s="23"/>
      <c r="S14" s="24">
        <v>15400</v>
      </c>
      <c r="T14" s="23"/>
      <c r="U14" s="24">
        <v>167265093112</v>
      </c>
      <c r="V14" s="23"/>
      <c r="W14" s="24">
        <v>223949053320.29999</v>
      </c>
      <c r="X14" s="11"/>
      <c r="Y14" s="26">
        <f t="shared" si="0"/>
        <v>5.821883127971364E-2</v>
      </c>
    </row>
    <row r="15" spans="1:28" ht="50.25" customHeight="1" x14ac:dyDescent="0.4">
      <c r="A15" s="18" t="s">
        <v>30</v>
      </c>
      <c r="B15" s="11"/>
      <c r="C15" s="24">
        <v>4685833</v>
      </c>
      <c r="D15" s="23"/>
      <c r="E15" s="24">
        <v>100892522050</v>
      </c>
      <c r="F15" s="23"/>
      <c r="G15" s="24">
        <v>264758008371.06601</v>
      </c>
      <c r="H15" s="23"/>
      <c r="I15" s="24">
        <v>0</v>
      </c>
      <c r="J15" s="23"/>
      <c r="K15" s="24">
        <v>0</v>
      </c>
      <c r="L15" s="23"/>
      <c r="M15" s="24">
        <v>-698607</v>
      </c>
      <c r="N15" s="23"/>
      <c r="O15" s="24">
        <v>-36524860425</v>
      </c>
      <c r="P15" s="23"/>
      <c r="Q15" s="24">
        <v>3987226</v>
      </c>
      <c r="R15" s="23"/>
      <c r="S15" s="24">
        <v>48170</v>
      </c>
      <c r="T15" s="23"/>
      <c r="U15" s="24">
        <v>85850538659</v>
      </c>
      <c r="V15" s="23"/>
      <c r="W15" s="24">
        <v>190921891595.30099</v>
      </c>
      <c r="X15" s="11"/>
      <c r="Y15" s="26">
        <f t="shared" si="0"/>
        <v>4.9632937623956722E-2</v>
      </c>
    </row>
    <row r="16" spans="1:28" ht="50.25" customHeight="1" x14ac:dyDescent="0.4">
      <c r="A16" s="18" t="s">
        <v>18</v>
      </c>
      <c r="B16" s="11"/>
      <c r="C16" s="24">
        <v>32108702</v>
      </c>
      <c r="D16" s="23"/>
      <c r="E16" s="24">
        <v>20057356361</v>
      </c>
      <c r="F16" s="23"/>
      <c r="G16" s="24">
        <v>20331546377.1147</v>
      </c>
      <c r="H16" s="23"/>
      <c r="I16" s="24">
        <v>259600000</v>
      </c>
      <c r="J16" s="23"/>
      <c r="K16" s="24">
        <v>186170050084</v>
      </c>
      <c r="L16" s="23"/>
      <c r="M16" s="24">
        <v>-14774544</v>
      </c>
      <c r="N16" s="23"/>
      <c r="O16" s="24">
        <v>-10727580708</v>
      </c>
      <c r="P16" s="23"/>
      <c r="Q16" s="24">
        <v>276934158</v>
      </c>
      <c r="R16" s="23"/>
      <c r="S16" s="24">
        <v>675</v>
      </c>
      <c r="T16" s="23"/>
      <c r="U16" s="24">
        <v>195782343032</v>
      </c>
      <c r="V16" s="23"/>
      <c r="W16" s="24">
        <v>185818319837</v>
      </c>
      <c r="X16" s="11"/>
      <c r="Y16" s="26">
        <f t="shared" si="0"/>
        <v>4.8306189514441475E-2</v>
      </c>
    </row>
    <row r="17" spans="1:25" ht="50.25" customHeight="1" x14ac:dyDescent="0.4">
      <c r="A17" s="18" t="s">
        <v>61</v>
      </c>
      <c r="B17" s="11"/>
      <c r="C17" s="24">
        <v>10265072</v>
      </c>
      <c r="D17" s="23"/>
      <c r="E17" s="24">
        <v>160768583529</v>
      </c>
      <c r="F17" s="23"/>
      <c r="G17" s="24">
        <v>167345515074.23999</v>
      </c>
      <c r="H17" s="23"/>
      <c r="I17" s="24">
        <v>0</v>
      </c>
      <c r="J17" s="23"/>
      <c r="K17" s="24">
        <v>0</v>
      </c>
      <c r="L17" s="23"/>
      <c r="M17" s="24">
        <v>0</v>
      </c>
      <c r="N17" s="23"/>
      <c r="O17" s="24">
        <v>0</v>
      </c>
      <c r="P17" s="23"/>
      <c r="Q17" s="24">
        <v>10265072</v>
      </c>
      <c r="R17" s="23"/>
      <c r="S17" s="24">
        <v>17570</v>
      </c>
      <c r="T17" s="23"/>
      <c r="U17" s="24">
        <v>160768583529</v>
      </c>
      <c r="V17" s="23"/>
      <c r="W17" s="24">
        <v>179284189015</v>
      </c>
      <c r="X17" s="11"/>
      <c r="Y17" s="26">
        <f t="shared" si="0"/>
        <v>4.6607546656855826E-2</v>
      </c>
    </row>
    <row r="18" spans="1:25" ht="50.25" customHeight="1" x14ac:dyDescent="0.4">
      <c r="A18" s="18" t="s">
        <v>44</v>
      </c>
      <c r="B18" s="11"/>
      <c r="C18" s="24">
        <v>538145000</v>
      </c>
      <c r="D18" s="23"/>
      <c r="E18" s="24">
        <v>275642952523</v>
      </c>
      <c r="F18" s="23"/>
      <c r="G18" s="24">
        <v>271751062923</v>
      </c>
      <c r="H18" s="23"/>
      <c r="I18" s="24">
        <v>26742420</v>
      </c>
      <c r="J18" s="23"/>
      <c r="K18" s="24">
        <v>13959512428</v>
      </c>
      <c r="L18" s="23"/>
      <c r="M18" s="24">
        <v>-207864000</v>
      </c>
      <c r="N18" s="23"/>
      <c r="O18" s="24">
        <v>0</v>
      </c>
      <c r="P18" s="23"/>
      <c r="Q18" s="24">
        <v>357023420</v>
      </c>
      <c r="R18" s="23"/>
      <c r="S18" s="24">
        <v>500</v>
      </c>
      <c r="T18" s="23"/>
      <c r="U18" s="24">
        <v>183036227781</v>
      </c>
      <c r="V18" s="23"/>
      <c r="W18" s="24">
        <v>177449565325</v>
      </c>
      <c r="X18" s="11"/>
      <c r="Y18" s="26">
        <f t="shared" si="0"/>
        <v>4.6130609400429415E-2</v>
      </c>
    </row>
    <row r="19" spans="1:25" ht="50.25" customHeight="1" x14ac:dyDescent="0.4">
      <c r="A19" s="18" t="s">
        <v>58</v>
      </c>
      <c r="B19" s="11"/>
      <c r="C19" s="24">
        <v>2920113</v>
      </c>
      <c r="D19" s="23"/>
      <c r="E19" s="24">
        <v>120754082839</v>
      </c>
      <c r="F19" s="23"/>
      <c r="G19" s="24">
        <v>186036499419.08899</v>
      </c>
      <c r="H19" s="23"/>
      <c r="I19" s="24">
        <v>0</v>
      </c>
      <c r="J19" s="23"/>
      <c r="K19" s="24">
        <v>0</v>
      </c>
      <c r="L19" s="23"/>
      <c r="M19" s="24">
        <v>-100000</v>
      </c>
      <c r="N19" s="23"/>
      <c r="O19" s="24">
        <v>-6304265100</v>
      </c>
      <c r="P19" s="23"/>
      <c r="Q19" s="24">
        <v>2820113</v>
      </c>
      <c r="R19" s="23"/>
      <c r="S19" s="24">
        <v>61990</v>
      </c>
      <c r="T19" s="23"/>
      <c r="U19" s="24">
        <v>116618829071</v>
      </c>
      <c r="V19" s="23"/>
      <c r="W19" s="24">
        <v>173778632981.02301</v>
      </c>
      <c r="X19" s="11"/>
      <c r="Y19" s="26">
        <f t="shared" si="0"/>
        <v>4.5176296856551085E-2</v>
      </c>
    </row>
    <row r="20" spans="1:25" ht="50.25" customHeight="1" x14ac:dyDescent="0.4">
      <c r="A20" s="18" t="s">
        <v>25</v>
      </c>
      <c r="B20" s="11"/>
      <c r="C20" s="24">
        <v>571647</v>
      </c>
      <c r="D20" s="23"/>
      <c r="E20" s="24">
        <v>112063496983</v>
      </c>
      <c r="F20" s="23"/>
      <c r="G20" s="24">
        <v>170286189023.884</v>
      </c>
      <c r="H20" s="23"/>
      <c r="I20" s="24">
        <v>0</v>
      </c>
      <c r="J20" s="23"/>
      <c r="K20" s="24">
        <v>0</v>
      </c>
      <c r="L20" s="23"/>
      <c r="M20" s="24">
        <v>0</v>
      </c>
      <c r="N20" s="23"/>
      <c r="O20" s="24">
        <v>0</v>
      </c>
      <c r="P20" s="23"/>
      <c r="Q20" s="24">
        <v>571647</v>
      </c>
      <c r="R20" s="23"/>
      <c r="S20" s="24">
        <v>283850</v>
      </c>
      <c r="T20" s="23"/>
      <c r="U20" s="24">
        <v>112063496983</v>
      </c>
      <c r="V20" s="23"/>
      <c r="W20" s="24">
        <v>161296542044.34799</v>
      </c>
      <c r="X20" s="11"/>
      <c r="Y20" s="26">
        <f t="shared" si="0"/>
        <v>4.1931394788485704E-2</v>
      </c>
    </row>
    <row r="21" spans="1:25" ht="50.25" customHeight="1" x14ac:dyDescent="0.4">
      <c r="A21" s="18" t="s">
        <v>62</v>
      </c>
      <c r="B21" s="11"/>
      <c r="C21" s="24">
        <v>18491183</v>
      </c>
      <c r="D21" s="23"/>
      <c r="E21" s="24">
        <v>119151883089</v>
      </c>
      <c r="F21" s="23"/>
      <c r="G21" s="24">
        <v>109919339557.677</v>
      </c>
      <c r="H21" s="23"/>
      <c r="I21" s="24">
        <v>0</v>
      </c>
      <c r="J21" s="23"/>
      <c r="K21" s="24">
        <v>0</v>
      </c>
      <c r="L21" s="23"/>
      <c r="M21" s="24">
        <v>-159798</v>
      </c>
      <c r="N21" s="23"/>
      <c r="O21" s="24">
        <v>-900792044</v>
      </c>
      <c r="P21" s="23"/>
      <c r="Q21" s="24">
        <v>18331385</v>
      </c>
      <c r="R21" s="23"/>
      <c r="S21" s="24">
        <v>6160</v>
      </c>
      <c r="T21" s="23"/>
      <c r="U21" s="24">
        <v>118122190579</v>
      </c>
      <c r="V21" s="23"/>
      <c r="W21" s="24">
        <v>112249449676</v>
      </c>
      <c r="X21" s="11"/>
      <c r="Y21" s="26">
        <f t="shared" si="0"/>
        <v>2.918088589810252E-2</v>
      </c>
    </row>
    <row r="22" spans="1:25" ht="50.25" customHeight="1" x14ac:dyDescent="0.4">
      <c r="A22" s="18" t="s">
        <v>40</v>
      </c>
      <c r="B22" s="11"/>
      <c r="C22" s="24">
        <v>33740435</v>
      </c>
      <c r="D22" s="23"/>
      <c r="E22" s="24">
        <v>104038023071</v>
      </c>
      <c r="F22" s="23"/>
      <c r="G22" s="24">
        <v>97298609973.486801</v>
      </c>
      <c r="H22" s="23"/>
      <c r="I22" s="24">
        <v>0</v>
      </c>
      <c r="J22" s="23"/>
      <c r="K22" s="24">
        <v>0</v>
      </c>
      <c r="L22" s="23"/>
      <c r="M22" s="24">
        <v>0</v>
      </c>
      <c r="N22" s="23"/>
      <c r="O22" s="24">
        <v>0</v>
      </c>
      <c r="P22" s="23"/>
      <c r="Q22" s="24">
        <v>33740435</v>
      </c>
      <c r="R22" s="23"/>
      <c r="S22" s="24">
        <v>3199</v>
      </c>
      <c r="T22" s="23"/>
      <c r="U22" s="24">
        <v>104038023071</v>
      </c>
      <c r="V22" s="23"/>
      <c r="W22" s="24">
        <v>107293434438.188</v>
      </c>
      <c r="X22" s="11"/>
      <c r="Y22" s="26">
        <f t="shared" si="0"/>
        <v>2.78924972638483E-2</v>
      </c>
    </row>
    <row r="23" spans="1:25" ht="50.25" customHeight="1" x14ac:dyDescent="0.4">
      <c r="A23" s="18" t="s">
        <v>66</v>
      </c>
      <c r="B23" s="11"/>
      <c r="C23" s="24">
        <v>5640002</v>
      </c>
      <c r="D23" s="23"/>
      <c r="E23" s="24">
        <v>49067893301</v>
      </c>
      <c r="F23" s="23"/>
      <c r="G23" s="24">
        <v>58419146356.001999</v>
      </c>
      <c r="H23" s="23"/>
      <c r="I23" s="24">
        <v>4283774</v>
      </c>
      <c r="J23" s="23"/>
      <c r="K23" s="24">
        <v>44791936328</v>
      </c>
      <c r="L23" s="23"/>
      <c r="M23" s="24">
        <v>0</v>
      </c>
      <c r="N23" s="23"/>
      <c r="O23" s="24">
        <v>0</v>
      </c>
      <c r="P23" s="23"/>
      <c r="Q23" s="24">
        <v>9923776</v>
      </c>
      <c r="R23" s="23"/>
      <c r="S23" s="24">
        <v>10300</v>
      </c>
      <c r="T23" s="23"/>
      <c r="U23" s="24">
        <v>93859829629</v>
      </c>
      <c r="V23" s="23"/>
      <c r="W23" s="24">
        <v>101606714187</v>
      </c>
      <c r="X23" s="11"/>
      <c r="Y23" s="26">
        <f t="shared" si="0"/>
        <v>2.6414151176064975E-2</v>
      </c>
    </row>
    <row r="24" spans="1:25" ht="50.25" customHeight="1" x14ac:dyDescent="0.4">
      <c r="A24" s="18" t="s">
        <v>68</v>
      </c>
      <c r="B24" s="11"/>
      <c r="C24" s="24">
        <v>0</v>
      </c>
      <c r="D24" s="23"/>
      <c r="E24" s="24">
        <v>0</v>
      </c>
      <c r="F24" s="23"/>
      <c r="G24" s="24">
        <v>0</v>
      </c>
      <c r="H24" s="23"/>
      <c r="I24" s="24">
        <v>200000000</v>
      </c>
      <c r="J24" s="23"/>
      <c r="K24" s="24">
        <v>125709263726</v>
      </c>
      <c r="L24" s="23"/>
      <c r="M24" s="24">
        <v>-35892683</v>
      </c>
      <c r="N24" s="23"/>
      <c r="O24" s="24">
        <v>-23726616360</v>
      </c>
      <c r="P24" s="23"/>
      <c r="Q24" s="24">
        <v>164107317</v>
      </c>
      <c r="R24" s="23"/>
      <c r="S24" s="24">
        <v>582</v>
      </c>
      <c r="T24" s="23"/>
      <c r="U24" s="24">
        <v>102501073708</v>
      </c>
      <c r="V24" s="23"/>
      <c r="W24" s="24">
        <v>94942171265</v>
      </c>
      <c r="X24" s="11"/>
      <c r="Y24" s="26">
        <f t="shared" si="0"/>
        <v>2.468160578603203E-2</v>
      </c>
    </row>
    <row r="25" spans="1:25" ht="50.25" customHeight="1" x14ac:dyDescent="0.4">
      <c r="A25" s="18" t="s">
        <v>32</v>
      </c>
      <c r="B25" s="11"/>
      <c r="C25" s="24">
        <v>6635066</v>
      </c>
      <c r="D25" s="23"/>
      <c r="E25" s="24">
        <v>44007560882</v>
      </c>
      <c r="F25" s="23"/>
      <c r="G25" s="24">
        <v>92865869990.783997</v>
      </c>
      <c r="H25" s="23"/>
      <c r="I25" s="24">
        <v>0</v>
      </c>
      <c r="J25" s="23"/>
      <c r="K25" s="24">
        <v>0</v>
      </c>
      <c r="L25" s="23"/>
      <c r="M25" s="24">
        <v>0</v>
      </c>
      <c r="N25" s="23"/>
      <c r="O25" s="24">
        <v>0</v>
      </c>
      <c r="P25" s="23"/>
      <c r="Q25" s="24">
        <v>6635066</v>
      </c>
      <c r="R25" s="23"/>
      <c r="S25" s="24">
        <v>13000</v>
      </c>
      <c r="T25" s="23"/>
      <c r="U25" s="24">
        <v>44007560882</v>
      </c>
      <c r="V25" s="23"/>
      <c r="W25" s="24">
        <v>85742635644</v>
      </c>
      <c r="X25" s="11"/>
      <c r="Y25" s="26">
        <f t="shared" si="0"/>
        <v>2.2290051973992912E-2</v>
      </c>
    </row>
    <row r="26" spans="1:25" ht="50.25" customHeight="1" thickBot="1" x14ac:dyDescent="0.45">
      <c r="A26" s="18" t="s">
        <v>67</v>
      </c>
      <c r="B26" s="11"/>
      <c r="C26" s="29">
        <v>1446255</v>
      </c>
      <c r="D26" s="23"/>
      <c r="E26" s="29">
        <v>72430489271</v>
      </c>
      <c r="F26" s="23"/>
      <c r="G26" s="29">
        <v>77920618225.050003</v>
      </c>
      <c r="H26" s="23"/>
      <c r="I26" s="29">
        <v>0</v>
      </c>
      <c r="J26" s="23"/>
      <c r="K26" s="29">
        <v>0</v>
      </c>
      <c r="L26" s="23"/>
      <c r="M26" s="29">
        <v>0</v>
      </c>
      <c r="N26" s="23"/>
      <c r="O26" s="29">
        <v>0</v>
      </c>
      <c r="P26" s="23"/>
      <c r="Q26" s="29">
        <v>1446255</v>
      </c>
      <c r="R26" s="23"/>
      <c r="S26" s="24">
        <v>57750</v>
      </c>
      <c r="T26" s="23"/>
      <c r="U26" s="29">
        <v>72430489271</v>
      </c>
      <c r="V26" s="23"/>
      <c r="W26" s="29">
        <v>83024274953</v>
      </c>
      <c r="X26" s="11"/>
      <c r="Y26" s="30">
        <f t="shared" si="0"/>
        <v>2.1583374361025351E-2</v>
      </c>
    </row>
    <row r="27" spans="1:25" ht="50.25" customHeight="1" thickBot="1" x14ac:dyDescent="0.45">
      <c r="A27" s="18" t="s">
        <v>174</v>
      </c>
      <c r="B27" s="11"/>
      <c r="C27" s="29">
        <f>SUM(C11:C26)</f>
        <v>1007757736</v>
      </c>
      <c r="D27" s="23"/>
      <c r="E27" s="29">
        <f>SUM(E11:E26)</f>
        <v>2115718558696</v>
      </c>
      <c r="F27" s="23"/>
      <c r="G27" s="29">
        <f>SUM(G11:G26)</f>
        <v>2580588417074.5396</v>
      </c>
      <c r="H27" s="23"/>
      <c r="I27" s="29">
        <f>SUM(I11:I26)</f>
        <v>1877968660</v>
      </c>
      <c r="J27" s="23"/>
      <c r="K27" s="29">
        <f>SUM(K11:K26)</f>
        <v>1322908447132</v>
      </c>
      <c r="L27" s="23"/>
      <c r="M27" s="29">
        <f>SUM(M11:M26)</f>
        <v>-1128980851</v>
      </c>
      <c r="N27" s="23"/>
      <c r="O27" s="29">
        <f>SUM(O11:O26)</f>
        <v>-486742334216</v>
      </c>
      <c r="P27" s="23"/>
      <c r="Q27" s="29">
        <f>SUM(Q11:Q26)</f>
        <v>1756745545</v>
      </c>
      <c r="R27" s="23"/>
      <c r="S27" s="24"/>
      <c r="T27" s="23"/>
      <c r="U27" s="29">
        <f>SUM(U11:U26)</f>
        <v>2572895732217</v>
      </c>
      <c r="V27" s="23"/>
      <c r="W27" s="29">
        <f>SUM(W11:W26)</f>
        <v>2929022198399.1387</v>
      </c>
      <c r="X27" s="11"/>
      <c r="Y27" s="30">
        <f>SUM(Y11:Y26)</f>
        <v>0.76144215237760127</v>
      </c>
    </row>
    <row r="28" spans="1:25" ht="39" customHeight="1" x14ac:dyDescent="0.4">
      <c r="A28" s="18"/>
      <c r="B28" s="11"/>
      <c r="C28" s="24"/>
      <c r="D28" s="23"/>
      <c r="E28" s="24"/>
      <c r="F28" s="23"/>
      <c r="G28" s="24"/>
      <c r="H28" s="23"/>
      <c r="I28" s="24"/>
      <c r="J28" s="23"/>
      <c r="K28" s="24"/>
      <c r="L28" s="23"/>
      <c r="M28" s="24"/>
      <c r="N28" s="23"/>
      <c r="O28" s="24"/>
      <c r="P28" s="23"/>
      <c r="Q28" s="24"/>
      <c r="R28" s="23"/>
      <c r="S28" s="24"/>
      <c r="T28" s="23"/>
      <c r="U28" s="24"/>
      <c r="V28" s="23"/>
      <c r="W28" s="24"/>
      <c r="X28" s="11"/>
      <c r="Y28" s="26"/>
    </row>
    <row r="29" spans="1:25" ht="50.25" customHeight="1" x14ac:dyDescent="0.4">
      <c r="A29" s="82" t="s">
        <v>0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</row>
    <row r="30" spans="1:25" ht="50.25" customHeight="1" x14ac:dyDescent="0.4">
      <c r="A30" s="82" t="s">
        <v>1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</row>
    <row r="31" spans="1:25" ht="50.25" customHeight="1" x14ac:dyDescent="0.4">
      <c r="A31" s="82" t="s">
        <v>168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</row>
    <row r="32" spans="1:25" ht="50.25" customHeight="1" x14ac:dyDescent="0.4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5" ht="50.25" customHeight="1" x14ac:dyDescent="0.4">
      <c r="A33" s="83" t="s">
        <v>172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</row>
    <row r="34" spans="1:25" ht="50.25" customHeight="1" x14ac:dyDescent="0.65">
      <c r="A34" s="4"/>
      <c r="B34" s="4"/>
      <c r="C34" s="84" t="s">
        <v>171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</row>
    <row r="35" spans="1:25" ht="50.25" customHeight="1" thickBot="1" x14ac:dyDescent="0.7">
      <c r="C35" s="85" t="s">
        <v>3</v>
      </c>
      <c r="D35" s="85"/>
      <c r="E35" s="85"/>
      <c r="F35" s="85"/>
      <c r="G35" s="85"/>
      <c r="H35" s="33"/>
      <c r="I35" s="85" t="s">
        <v>4</v>
      </c>
      <c r="J35" s="85"/>
      <c r="K35" s="85"/>
      <c r="L35" s="85"/>
      <c r="M35" s="85"/>
      <c r="N35" s="85"/>
      <c r="O35" s="85"/>
      <c r="P35" s="33"/>
      <c r="Q35" s="85" t="s">
        <v>5</v>
      </c>
      <c r="R35" s="85"/>
      <c r="S35" s="85"/>
      <c r="T35" s="85"/>
      <c r="U35" s="85"/>
      <c r="V35" s="85"/>
      <c r="W35" s="85"/>
      <c r="X35" s="85"/>
      <c r="Y35" s="85"/>
    </row>
    <row r="36" spans="1:25" ht="50.25" customHeight="1" thickBot="1" x14ac:dyDescent="0.65">
      <c r="A36" s="80" t="s">
        <v>8</v>
      </c>
      <c r="B36" s="33"/>
      <c r="C36" s="80" t="s">
        <v>9</v>
      </c>
      <c r="D36" s="34"/>
      <c r="E36" s="80" t="s">
        <v>10</v>
      </c>
      <c r="F36" s="34"/>
      <c r="G36" s="80" t="s">
        <v>11</v>
      </c>
      <c r="H36" s="33"/>
      <c r="I36" s="81" t="s">
        <v>6</v>
      </c>
      <c r="J36" s="81"/>
      <c r="K36" s="81"/>
      <c r="L36" s="34"/>
      <c r="M36" s="81" t="s">
        <v>7</v>
      </c>
      <c r="N36" s="81"/>
      <c r="O36" s="81"/>
      <c r="P36" s="33"/>
      <c r="Q36" s="80" t="s">
        <v>9</v>
      </c>
      <c r="R36" s="34"/>
      <c r="S36" s="80" t="s">
        <v>13</v>
      </c>
      <c r="T36" s="34"/>
      <c r="U36" s="80" t="s">
        <v>10</v>
      </c>
      <c r="V36" s="34"/>
      <c r="W36" s="80" t="s">
        <v>11</v>
      </c>
      <c r="X36" s="34"/>
      <c r="Y36" s="80" t="s">
        <v>14</v>
      </c>
    </row>
    <row r="37" spans="1:25" ht="50.25" customHeight="1" thickBot="1" x14ac:dyDescent="0.65">
      <c r="A37" s="81"/>
      <c r="B37" s="33"/>
      <c r="C37" s="81"/>
      <c r="D37" s="33"/>
      <c r="E37" s="81"/>
      <c r="F37" s="33"/>
      <c r="G37" s="81"/>
      <c r="H37" s="33"/>
      <c r="I37" s="35" t="s">
        <v>9</v>
      </c>
      <c r="J37" s="34"/>
      <c r="K37" s="35" t="s">
        <v>10</v>
      </c>
      <c r="L37" s="33"/>
      <c r="M37" s="35" t="s">
        <v>9</v>
      </c>
      <c r="N37" s="34"/>
      <c r="O37" s="35" t="s">
        <v>12</v>
      </c>
      <c r="P37" s="33"/>
      <c r="Q37" s="81"/>
      <c r="R37" s="33"/>
      <c r="S37" s="81"/>
      <c r="T37" s="33"/>
      <c r="U37" s="81"/>
      <c r="V37" s="33"/>
      <c r="W37" s="81"/>
      <c r="X37" s="33"/>
      <c r="Y37" s="81"/>
    </row>
    <row r="38" spans="1:25" ht="50.25" customHeight="1" x14ac:dyDescent="0.4">
      <c r="A38" s="18" t="s">
        <v>173</v>
      </c>
      <c r="B38" s="11"/>
      <c r="C38" s="24">
        <f>SUM(C27)</f>
        <v>1007757736</v>
      </c>
      <c r="D38" s="23"/>
      <c r="E38" s="24">
        <f>SUM(E27)</f>
        <v>2115718558696</v>
      </c>
      <c r="F38" s="23"/>
      <c r="G38" s="24">
        <f>SUM(G27)</f>
        <v>2580588417074.5396</v>
      </c>
      <c r="H38" s="23"/>
      <c r="I38" s="24">
        <f>SUM(I27)</f>
        <v>1877968660</v>
      </c>
      <c r="J38" s="23"/>
      <c r="K38" s="24">
        <f>SUM(K27)</f>
        <v>1322908447132</v>
      </c>
      <c r="L38" s="23"/>
      <c r="M38" s="24">
        <f>SUM(M27)</f>
        <v>-1128980851</v>
      </c>
      <c r="N38" s="23"/>
      <c r="O38" s="24">
        <f>SUM(O27)</f>
        <v>-486742334216</v>
      </c>
      <c r="P38" s="23"/>
      <c r="Q38" s="24">
        <f>SUM(Q27)</f>
        <v>1756745545</v>
      </c>
      <c r="R38" s="23"/>
      <c r="S38" s="24"/>
      <c r="T38" s="23"/>
      <c r="U38" s="24">
        <f>SUM(U27)</f>
        <v>2572895732217</v>
      </c>
      <c r="V38" s="23"/>
      <c r="W38" s="24">
        <f>SUM(W27)</f>
        <v>2929022198399.1387</v>
      </c>
      <c r="X38" s="11"/>
      <c r="Y38" s="26">
        <f>SUM(Y27)</f>
        <v>0.76144215237760127</v>
      </c>
    </row>
    <row r="39" spans="1:25" ht="50.25" customHeight="1" x14ac:dyDescent="0.4">
      <c r="A39" s="18" t="s">
        <v>43</v>
      </c>
      <c r="B39" s="11"/>
      <c r="C39" s="24">
        <v>10091033</v>
      </c>
      <c r="D39" s="23"/>
      <c r="E39" s="24">
        <v>33246409562</v>
      </c>
      <c r="F39" s="23"/>
      <c r="G39" s="24">
        <v>72423757573.352997</v>
      </c>
      <c r="H39" s="23"/>
      <c r="I39" s="24">
        <v>2164378</v>
      </c>
      <c r="J39" s="23"/>
      <c r="K39" s="24">
        <v>13104241914</v>
      </c>
      <c r="L39" s="23"/>
      <c r="M39" s="24">
        <v>0</v>
      </c>
      <c r="N39" s="23"/>
      <c r="O39" s="24">
        <v>0</v>
      </c>
      <c r="P39" s="23"/>
      <c r="Q39" s="24">
        <v>12255411</v>
      </c>
      <c r="R39" s="23"/>
      <c r="S39" s="24">
        <v>6140</v>
      </c>
      <c r="T39" s="23"/>
      <c r="U39" s="24">
        <v>46350651476</v>
      </c>
      <c r="V39" s="23"/>
      <c r="W39" s="24">
        <v>74800496609</v>
      </c>
      <c r="X39" s="11"/>
      <c r="Y39" s="26">
        <f t="shared" ref="Y39:Y54" si="1">W39/$AB$11</f>
        <v>1.9445482921911599E-2</v>
      </c>
    </row>
    <row r="40" spans="1:25" ht="50.25" customHeight="1" x14ac:dyDescent="0.4">
      <c r="A40" s="18" t="s">
        <v>31</v>
      </c>
      <c r="B40" s="11"/>
      <c r="C40" s="24">
        <v>2037812</v>
      </c>
      <c r="D40" s="23"/>
      <c r="E40" s="24">
        <v>43235848646</v>
      </c>
      <c r="F40" s="23"/>
      <c r="G40" s="24">
        <v>83964726920.970001</v>
      </c>
      <c r="H40" s="23"/>
      <c r="I40" s="24">
        <v>0</v>
      </c>
      <c r="J40" s="23"/>
      <c r="K40" s="24">
        <v>0</v>
      </c>
      <c r="L40" s="23"/>
      <c r="M40" s="24">
        <v>0</v>
      </c>
      <c r="N40" s="23"/>
      <c r="O40" s="24">
        <v>0</v>
      </c>
      <c r="P40" s="23"/>
      <c r="Q40" s="24">
        <v>2037812</v>
      </c>
      <c r="R40" s="23"/>
      <c r="S40" s="24">
        <v>36270</v>
      </c>
      <c r="T40" s="23"/>
      <c r="U40" s="24">
        <v>43235848646</v>
      </c>
      <c r="V40" s="23"/>
      <c r="W40" s="24">
        <v>73471668164</v>
      </c>
      <c r="X40" s="11"/>
      <c r="Y40" s="26">
        <f t="shared" si="1"/>
        <v>1.910003453580705E-2</v>
      </c>
    </row>
    <row r="41" spans="1:25" ht="50.25" customHeight="1" x14ac:dyDescent="0.4">
      <c r="A41" s="18" t="s">
        <v>56</v>
      </c>
      <c r="B41" s="11"/>
      <c r="C41" s="24">
        <v>37755535</v>
      </c>
      <c r="D41" s="23"/>
      <c r="E41" s="24">
        <v>78484283518</v>
      </c>
      <c r="F41" s="23"/>
      <c r="G41" s="24">
        <v>68756589686.285995</v>
      </c>
      <c r="H41" s="23"/>
      <c r="I41" s="24">
        <v>0</v>
      </c>
      <c r="J41" s="23"/>
      <c r="K41" s="24">
        <v>0</v>
      </c>
      <c r="L41" s="23"/>
      <c r="M41" s="24">
        <v>-2000000</v>
      </c>
      <c r="N41" s="23"/>
      <c r="O41" s="24">
        <v>-3767449530</v>
      </c>
      <c r="P41" s="23"/>
      <c r="Q41" s="24">
        <v>35755535</v>
      </c>
      <c r="R41" s="23"/>
      <c r="S41" s="24">
        <v>1887</v>
      </c>
      <c r="T41" s="23"/>
      <c r="U41" s="24">
        <v>74326785363</v>
      </c>
      <c r="V41" s="23"/>
      <c r="W41" s="24">
        <v>67069243912</v>
      </c>
      <c r="X41" s="11"/>
      <c r="Y41" s="26">
        <f t="shared" si="1"/>
        <v>1.7435630727074596E-2</v>
      </c>
    </row>
    <row r="42" spans="1:25" ht="50.25" customHeight="1" x14ac:dyDescent="0.4">
      <c r="A42" s="18" t="s">
        <v>27</v>
      </c>
      <c r="B42" s="11"/>
      <c r="C42" s="24">
        <v>969585</v>
      </c>
      <c r="D42" s="23"/>
      <c r="E42" s="24">
        <v>60611626608</v>
      </c>
      <c r="F42" s="23"/>
      <c r="G42" s="24">
        <v>70107973603.244995</v>
      </c>
      <c r="H42" s="23"/>
      <c r="I42" s="24">
        <v>0</v>
      </c>
      <c r="J42" s="23"/>
      <c r="K42" s="24">
        <v>0</v>
      </c>
      <c r="L42" s="23"/>
      <c r="M42" s="24">
        <v>-100000</v>
      </c>
      <c r="N42" s="23"/>
      <c r="O42" s="24">
        <v>-6878826005</v>
      </c>
      <c r="P42" s="23"/>
      <c r="Q42" s="24">
        <v>869585</v>
      </c>
      <c r="R42" s="23"/>
      <c r="S42" s="24">
        <v>70450</v>
      </c>
      <c r="T42" s="23"/>
      <c r="U42" s="24">
        <v>54360330784</v>
      </c>
      <c r="V42" s="23"/>
      <c r="W42" s="24">
        <v>60897752783</v>
      </c>
      <c r="X42" s="11"/>
      <c r="Y42" s="26">
        <f t="shared" si="1"/>
        <v>1.583126136066508E-2</v>
      </c>
    </row>
    <row r="43" spans="1:25" ht="50.25" customHeight="1" x14ac:dyDescent="0.4">
      <c r="A43" s="18" t="s">
        <v>29</v>
      </c>
      <c r="B43" s="11"/>
      <c r="C43" s="24">
        <v>8795966</v>
      </c>
      <c r="D43" s="23"/>
      <c r="E43" s="24">
        <v>44847587025</v>
      </c>
      <c r="F43" s="23"/>
      <c r="G43" s="24">
        <v>53336143014.029999</v>
      </c>
      <c r="H43" s="23"/>
      <c r="I43" s="24">
        <v>0</v>
      </c>
      <c r="J43" s="23"/>
      <c r="K43" s="24">
        <v>0</v>
      </c>
      <c r="L43" s="23"/>
      <c r="M43" s="24">
        <v>0</v>
      </c>
      <c r="N43" s="23"/>
      <c r="O43" s="24">
        <v>0</v>
      </c>
      <c r="P43" s="23"/>
      <c r="Q43" s="24">
        <v>8795966</v>
      </c>
      <c r="R43" s="23"/>
      <c r="S43" s="24">
        <v>6500</v>
      </c>
      <c r="T43" s="23"/>
      <c r="U43" s="24">
        <v>44847587025</v>
      </c>
      <c r="V43" s="23"/>
      <c r="W43" s="24">
        <v>56833595014</v>
      </c>
      <c r="X43" s="11"/>
      <c r="Y43" s="26">
        <f t="shared" si="1"/>
        <v>1.4774724117307594E-2</v>
      </c>
    </row>
    <row r="44" spans="1:25" ht="50.25" customHeight="1" x14ac:dyDescent="0.4">
      <c r="A44" s="18" t="s">
        <v>57</v>
      </c>
      <c r="B44" s="11"/>
      <c r="C44" s="24">
        <v>41994168</v>
      </c>
      <c r="D44" s="23"/>
      <c r="E44" s="24">
        <v>62642422278</v>
      </c>
      <c r="F44" s="23"/>
      <c r="G44" s="24">
        <v>52222122678.200401</v>
      </c>
      <c r="H44" s="23"/>
      <c r="I44" s="24">
        <v>0</v>
      </c>
      <c r="J44" s="23"/>
      <c r="K44" s="24">
        <v>0</v>
      </c>
      <c r="L44" s="23"/>
      <c r="M44" s="24">
        <v>0</v>
      </c>
      <c r="N44" s="23"/>
      <c r="O44" s="24">
        <v>0</v>
      </c>
      <c r="P44" s="23"/>
      <c r="Q44" s="24">
        <v>41994168</v>
      </c>
      <c r="R44" s="23"/>
      <c r="S44" s="24">
        <v>1335</v>
      </c>
      <c r="T44" s="23"/>
      <c r="U44" s="24">
        <v>62642422278</v>
      </c>
      <c r="V44" s="23"/>
      <c r="W44" s="24">
        <v>55728644105.033997</v>
      </c>
      <c r="X44" s="11"/>
      <c r="Y44" s="26">
        <f t="shared" si="1"/>
        <v>1.4487475970518367E-2</v>
      </c>
    </row>
    <row r="45" spans="1:25" ht="50.25" customHeight="1" x14ac:dyDescent="0.4">
      <c r="A45" s="18" t="s">
        <v>54</v>
      </c>
      <c r="B45" s="11"/>
      <c r="C45" s="24">
        <v>16617157</v>
      </c>
      <c r="D45" s="23"/>
      <c r="E45" s="24">
        <v>50925782425</v>
      </c>
      <c r="F45" s="23"/>
      <c r="G45" s="24">
        <v>39561292373.460701</v>
      </c>
      <c r="H45" s="23"/>
      <c r="I45" s="24">
        <v>0</v>
      </c>
      <c r="J45" s="23"/>
      <c r="K45" s="24">
        <v>0</v>
      </c>
      <c r="L45" s="23"/>
      <c r="M45" s="24">
        <v>0</v>
      </c>
      <c r="N45" s="23"/>
      <c r="O45" s="24">
        <v>0</v>
      </c>
      <c r="P45" s="23"/>
      <c r="Q45" s="24">
        <v>16617157</v>
      </c>
      <c r="R45" s="23"/>
      <c r="S45" s="24">
        <v>3143</v>
      </c>
      <c r="T45" s="23"/>
      <c r="U45" s="24">
        <v>50925782425</v>
      </c>
      <c r="V45" s="23"/>
      <c r="W45" s="24">
        <v>51916969490</v>
      </c>
      <c r="X45" s="11"/>
      <c r="Y45" s="26">
        <f t="shared" si="1"/>
        <v>1.349657541516551E-2</v>
      </c>
    </row>
    <row r="46" spans="1:25" ht="50.25" customHeight="1" x14ac:dyDescent="0.4">
      <c r="A46" s="18" t="s">
        <v>46</v>
      </c>
      <c r="B46" s="11"/>
      <c r="C46" s="24">
        <v>3000000</v>
      </c>
      <c r="D46" s="23"/>
      <c r="E46" s="24">
        <v>58727149647</v>
      </c>
      <c r="F46" s="23"/>
      <c r="G46" s="24">
        <v>59613178500</v>
      </c>
      <c r="H46" s="23"/>
      <c r="I46" s="24">
        <v>2000000</v>
      </c>
      <c r="J46" s="23"/>
      <c r="K46" s="24">
        <v>42851729400</v>
      </c>
      <c r="L46" s="23"/>
      <c r="M46" s="24">
        <v>-3000000</v>
      </c>
      <c r="N46" s="23"/>
      <c r="O46" s="24">
        <v>-68828022304</v>
      </c>
      <c r="P46" s="23"/>
      <c r="Q46" s="24">
        <v>2000000</v>
      </c>
      <c r="R46" s="23"/>
      <c r="S46" s="24">
        <v>21670</v>
      </c>
      <c r="T46" s="23"/>
      <c r="U46" s="24">
        <v>42851729400</v>
      </c>
      <c r="V46" s="23"/>
      <c r="W46" s="24">
        <v>43082127000</v>
      </c>
      <c r="X46" s="11"/>
      <c r="Y46" s="26">
        <f t="shared" si="1"/>
        <v>1.1199828915538619E-2</v>
      </c>
    </row>
    <row r="47" spans="1:25" ht="50.25" customHeight="1" x14ac:dyDescent="0.4">
      <c r="A47" s="18" t="s">
        <v>26</v>
      </c>
      <c r="B47" s="11"/>
      <c r="C47" s="24">
        <v>4087342</v>
      </c>
      <c r="D47" s="23"/>
      <c r="E47" s="24">
        <v>59004704717</v>
      </c>
      <c r="F47" s="23"/>
      <c r="G47" s="24">
        <v>38476821323.997002</v>
      </c>
      <c r="H47" s="23"/>
      <c r="I47" s="24">
        <v>0</v>
      </c>
      <c r="J47" s="23"/>
      <c r="K47" s="24">
        <v>0</v>
      </c>
      <c r="L47" s="23"/>
      <c r="M47" s="24">
        <v>0</v>
      </c>
      <c r="N47" s="23"/>
      <c r="O47" s="24">
        <v>0</v>
      </c>
      <c r="P47" s="23"/>
      <c r="Q47" s="24">
        <v>4087342</v>
      </c>
      <c r="R47" s="23"/>
      <c r="S47" s="24">
        <v>10290</v>
      </c>
      <c r="T47" s="23"/>
      <c r="U47" s="24">
        <v>59004704717</v>
      </c>
      <c r="V47" s="23"/>
      <c r="W47" s="24">
        <v>41808499622.378998</v>
      </c>
      <c r="X47" s="11"/>
      <c r="Y47" s="26">
        <f t="shared" si="1"/>
        <v>1.0868730854119754E-2</v>
      </c>
    </row>
    <row r="48" spans="1:25" ht="50.25" customHeight="1" x14ac:dyDescent="0.4">
      <c r="A48" s="18" t="s">
        <v>59</v>
      </c>
      <c r="B48" s="11"/>
      <c r="C48" s="24">
        <v>6399297</v>
      </c>
      <c r="D48" s="23"/>
      <c r="E48" s="24">
        <v>38109582156</v>
      </c>
      <c r="F48" s="23"/>
      <c r="G48" s="24">
        <v>36322572954.073502</v>
      </c>
      <c r="H48" s="23"/>
      <c r="I48" s="24">
        <v>5881446</v>
      </c>
      <c r="J48" s="23"/>
      <c r="K48" s="24">
        <v>0</v>
      </c>
      <c r="L48" s="23"/>
      <c r="M48" s="24">
        <v>0</v>
      </c>
      <c r="N48" s="23"/>
      <c r="O48" s="24">
        <v>0</v>
      </c>
      <c r="P48" s="23"/>
      <c r="Q48" s="24">
        <v>12280743</v>
      </c>
      <c r="R48" s="23"/>
      <c r="S48" s="24">
        <v>3071</v>
      </c>
      <c r="T48" s="23"/>
      <c r="U48" s="24">
        <v>38109582156</v>
      </c>
      <c r="V48" s="23"/>
      <c r="W48" s="24">
        <v>37489762490</v>
      </c>
      <c r="X48" s="11"/>
      <c r="Y48" s="26">
        <f t="shared" si="1"/>
        <v>9.7460119824672783E-3</v>
      </c>
    </row>
    <row r="49" spans="1:25" ht="50.25" customHeight="1" x14ac:dyDescent="0.4">
      <c r="A49" s="18" t="s">
        <v>19</v>
      </c>
      <c r="B49" s="11"/>
      <c r="C49" s="24">
        <v>8521126</v>
      </c>
      <c r="D49" s="23"/>
      <c r="E49" s="24">
        <v>16215540342</v>
      </c>
      <c r="F49" s="23"/>
      <c r="G49" s="24">
        <v>24657408049.173302</v>
      </c>
      <c r="H49" s="23"/>
      <c r="I49" s="24">
        <v>5600000</v>
      </c>
      <c r="J49" s="23"/>
      <c r="K49" s="24">
        <v>14651583984</v>
      </c>
      <c r="L49" s="23"/>
      <c r="M49" s="24">
        <v>0</v>
      </c>
      <c r="N49" s="23"/>
      <c r="O49" s="24">
        <v>0</v>
      </c>
      <c r="P49" s="23"/>
      <c r="Q49" s="24">
        <v>14121126</v>
      </c>
      <c r="R49" s="23"/>
      <c r="S49" s="24">
        <v>2615</v>
      </c>
      <c r="T49" s="23"/>
      <c r="U49" s="24">
        <v>30867124326</v>
      </c>
      <c r="V49" s="23"/>
      <c r="W49" s="24">
        <v>36707030360.2845</v>
      </c>
      <c r="X49" s="11"/>
      <c r="Y49" s="26">
        <f t="shared" si="1"/>
        <v>9.5425293192387718E-3</v>
      </c>
    </row>
    <row r="50" spans="1:25" ht="50.25" customHeight="1" x14ac:dyDescent="0.4">
      <c r="A50" s="18" t="s">
        <v>21</v>
      </c>
      <c r="B50" s="11"/>
      <c r="C50" s="24">
        <v>1300000</v>
      </c>
      <c r="D50" s="23"/>
      <c r="E50" s="24">
        <v>22071154154</v>
      </c>
      <c r="F50" s="23"/>
      <c r="G50" s="24">
        <v>29205189000</v>
      </c>
      <c r="H50" s="23"/>
      <c r="I50" s="24">
        <v>0</v>
      </c>
      <c r="J50" s="23"/>
      <c r="K50" s="24">
        <v>0</v>
      </c>
      <c r="L50" s="23"/>
      <c r="M50" s="24">
        <v>0</v>
      </c>
      <c r="N50" s="23"/>
      <c r="O50" s="24">
        <v>0</v>
      </c>
      <c r="P50" s="23"/>
      <c r="Q50" s="24">
        <v>1300000</v>
      </c>
      <c r="R50" s="23"/>
      <c r="S50" s="24">
        <v>28300</v>
      </c>
      <c r="T50" s="23"/>
      <c r="U50" s="24">
        <v>22071154154</v>
      </c>
      <c r="V50" s="23"/>
      <c r="W50" s="24">
        <v>36571099500</v>
      </c>
      <c r="X50" s="11"/>
      <c r="Y50" s="26">
        <f t="shared" si="1"/>
        <v>9.5071921043531557E-3</v>
      </c>
    </row>
    <row r="51" spans="1:25" ht="50.25" customHeight="1" x14ac:dyDescent="0.4">
      <c r="A51" s="18" t="s">
        <v>38</v>
      </c>
      <c r="B51" s="11"/>
      <c r="C51" s="24">
        <v>13000000</v>
      </c>
      <c r="D51" s="23"/>
      <c r="E51" s="24">
        <v>47328935293</v>
      </c>
      <c r="F51" s="23"/>
      <c r="G51" s="24">
        <v>29696249700</v>
      </c>
      <c r="H51" s="23"/>
      <c r="I51" s="24">
        <v>0</v>
      </c>
      <c r="J51" s="23"/>
      <c r="K51" s="24">
        <v>0</v>
      </c>
      <c r="L51" s="23"/>
      <c r="M51" s="24">
        <v>0</v>
      </c>
      <c r="N51" s="23"/>
      <c r="O51" s="24">
        <v>0</v>
      </c>
      <c r="P51" s="23"/>
      <c r="Q51" s="24">
        <v>13000000</v>
      </c>
      <c r="R51" s="23"/>
      <c r="S51" s="24">
        <v>2790</v>
      </c>
      <c r="T51" s="23"/>
      <c r="U51" s="24">
        <v>47328935293</v>
      </c>
      <c r="V51" s="23"/>
      <c r="W51" s="24">
        <v>36054193500</v>
      </c>
      <c r="X51" s="11"/>
      <c r="Y51" s="26">
        <f t="shared" si="1"/>
        <v>9.3728148307933943E-3</v>
      </c>
    </row>
    <row r="52" spans="1:25" ht="50.25" customHeight="1" x14ac:dyDescent="0.4">
      <c r="A52" s="18" t="s">
        <v>41</v>
      </c>
      <c r="B52" s="11"/>
      <c r="C52" s="24">
        <v>3918545</v>
      </c>
      <c r="D52" s="23"/>
      <c r="E52" s="24">
        <v>28988578157</v>
      </c>
      <c r="F52" s="23"/>
      <c r="G52" s="24">
        <v>27266607600.75</v>
      </c>
      <c r="H52" s="23"/>
      <c r="I52" s="24">
        <v>0</v>
      </c>
      <c r="J52" s="23"/>
      <c r="K52" s="24">
        <v>0</v>
      </c>
      <c r="L52" s="23"/>
      <c r="M52" s="24">
        <v>0</v>
      </c>
      <c r="N52" s="23"/>
      <c r="O52" s="24">
        <v>0</v>
      </c>
      <c r="P52" s="23"/>
      <c r="Q52" s="24">
        <v>3918545</v>
      </c>
      <c r="R52" s="23"/>
      <c r="S52" s="24">
        <v>8130</v>
      </c>
      <c r="T52" s="23"/>
      <c r="U52" s="24">
        <v>28988578157</v>
      </c>
      <c r="V52" s="23"/>
      <c r="W52" s="24">
        <v>31668217113.442501</v>
      </c>
      <c r="X52" s="11"/>
      <c r="Y52" s="26">
        <f t="shared" si="1"/>
        <v>8.2326161317589595E-3</v>
      </c>
    </row>
    <row r="53" spans="1:25" ht="50.25" customHeight="1" x14ac:dyDescent="0.4">
      <c r="A53" s="18" t="s">
        <v>63</v>
      </c>
      <c r="B53" s="11"/>
      <c r="C53" s="24">
        <v>2336497</v>
      </c>
      <c r="D53" s="23"/>
      <c r="E53" s="24">
        <v>21179814914</v>
      </c>
      <c r="F53" s="23"/>
      <c r="G53" s="24">
        <v>25757576807.206501</v>
      </c>
      <c r="H53" s="23"/>
      <c r="I53" s="24">
        <v>0</v>
      </c>
      <c r="J53" s="23"/>
      <c r="K53" s="24">
        <v>0</v>
      </c>
      <c r="L53" s="23"/>
      <c r="M53" s="24">
        <v>0</v>
      </c>
      <c r="N53" s="23"/>
      <c r="O53" s="24">
        <v>0</v>
      </c>
      <c r="P53" s="23"/>
      <c r="Q53" s="24">
        <v>2336497</v>
      </c>
      <c r="R53" s="23"/>
      <c r="S53" s="24">
        <v>11540</v>
      </c>
      <c r="T53" s="23"/>
      <c r="U53" s="24">
        <v>21179814914</v>
      </c>
      <c r="V53" s="23"/>
      <c r="W53" s="24">
        <v>26802744486</v>
      </c>
      <c r="X53" s="11"/>
      <c r="Y53" s="26">
        <f t="shared" si="1"/>
        <v>6.9677653730999883E-3</v>
      </c>
    </row>
    <row r="54" spans="1:25" ht="50.25" customHeight="1" thickBot="1" x14ac:dyDescent="0.45">
      <c r="A54" s="18" t="s">
        <v>22</v>
      </c>
      <c r="B54" s="11"/>
      <c r="C54" s="29">
        <v>2400000</v>
      </c>
      <c r="D54" s="23"/>
      <c r="E54" s="29">
        <v>30485440737</v>
      </c>
      <c r="F54" s="23"/>
      <c r="G54" s="29">
        <v>24000343200</v>
      </c>
      <c r="H54" s="23"/>
      <c r="I54" s="29">
        <v>0</v>
      </c>
      <c r="J54" s="23"/>
      <c r="K54" s="29">
        <v>0</v>
      </c>
      <c r="L54" s="23"/>
      <c r="M54" s="29">
        <v>0</v>
      </c>
      <c r="N54" s="23"/>
      <c r="O54" s="29">
        <v>0</v>
      </c>
      <c r="P54" s="23"/>
      <c r="Q54" s="29">
        <v>2400000</v>
      </c>
      <c r="R54" s="23"/>
      <c r="S54" s="24">
        <v>10090</v>
      </c>
      <c r="T54" s="23"/>
      <c r="U54" s="29">
        <v>30485440737</v>
      </c>
      <c r="V54" s="23"/>
      <c r="W54" s="29">
        <v>24071914800</v>
      </c>
      <c r="X54" s="11"/>
      <c r="Y54" s="30">
        <f t="shared" si="1"/>
        <v>6.257846262544605E-3</v>
      </c>
    </row>
    <row r="55" spans="1:25" ht="50.25" customHeight="1" thickBot="1" x14ac:dyDescent="0.45">
      <c r="A55" s="18" t="s">
        <v>174</v>
      </c>
      <c r="B55" s="11"/>
      <c r="C55" s="29">
        <f>SUM(C38:C54)</f>
        <v>1170981799</v>
      </c>
      <c r="D55" s="23"/>
      <c r="E55" s="29">
        <f>SUM(E38:E54)</f>
        <v>2811823418875</v>
      </c>
      <c r="F55" s="23"/>
      <c r="G55" s="29">
        <f>SUM(G38:G54)</f>
        <v>3315956970059.2856</v>
      </c>
      <c r="H55" s="23"/>
      <c r="I55" s="29">
        <f>SUM(I38:I54)</f>
        <v>1893614484</v>
      </c>
      <c r="J55" s="23"/>
      <c r="K55" s="29">
        <f>SUM(K38:K54)</f>
        <v>1393516002430</v>
      </c>
      <c r="L55" s="23"/>
      <c r="M55" s="29">
        <f>SUM(M38:M54)</f>
        <v>-1134080851</v>
      </c>
      <c r="N55" s="23"/>
      <c r="O55" s="29">
        <f>SUM(O38:O54)</f>
        <v>-566216632055</v>
      </c>
      <c r="P55" s="23"/>
      <c r="Q55" s="29">
        <f>SUM(Q38:Q54)</f>
        <v>1930515432</v>
      </c>
      <c r="R55" s="23"/>
      <c r="S55" s="24"/>
      <c r="T55" s="23"/>
      <c r="U55" s="29">
        <f>SUM(U38:U54)</f>
        <v>3270472204068</v>
      </c>
      <c r="V55" s="23"/>
      <c r="W55" s="29">
        <f>SUM(W38:W54)</f>
        <v>3683996157348.2788</v>
      </c>
      <c r="X55" s="11"/>
      <c r="Y55" s="30">
        <f>SUM(Y38:Y54)</f>
        <v>0.95770867319996544</v>
      </c>
    </row>
    <row r="56" spans="1:25" ht="39" customHeight="1" x14ac:dyDescent="0.4">
      <c r="A56" s="18"/>
      <c r="B56" s="11"/>
      <c r="C56" s="24"/>
      <c r="D56" s="23"/>
      <c r="E56" s="24"/>
      <c r="F56" s="23"/>
      <c r="G56" s="24"/>
      <c r="H56" s="23"/>
      <c r="I56" s="24"/>
      <c r="J56" s="23"/>
      <c r="K56" s="24"/>
      <c r="L56" s="23"/>
      <c r="M56" s="24"/>
      <c r="N56" s="23"/>
      <c r="O56" s="24"/>
      <c r="P56" s="23"/>
      <c r="Q56" s="24"/>
      <c r="R56" s="23"/>
      <c r="S56" s="24"/>
      <c r="T56" s="23"/>
      <c r="U56" s="24"/>
      <c r="V56" s="23"/>
      <c r="W56" s="24"/>
      <c r="X56" s="11"/>
      <c r="Y56" s="26"/>
    </row>
    <row r="57" spans="1:25" ht="50.25" customHeight="1" x14ac:dyDescent="0.4">
      <c r="A57" s="82" t="s">
        <v>0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</row>
    <row r="58" spans="1:25" ht="50.25" customHeight="1" x14ac:dyDescent="0.4">
      <c r="A58" s="82" t="s">
        <v>1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</row>
    <row r="59" spans="1:25" ht="50.25" customHeight="1" x14ac:dyDescent="0.4">
      <c r="A59" s="82" t="s">
        <v>168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</row>
    <row r="60" spans="1:25" ht="50.25" customHeight="1" x14ac:dyDescent="0.4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ht="50.25" customHeight="1" x14ac:dyDescent="0.4">
      <c r="A61" s="83" t="s">
        <v>172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</row>
    <row r="62" spans="1:25" ht="50.25" customHeight="1" x14ac:dyDescent="0.65">
      <c r="A62" s="4"/>
      <c r="B62" s="4"/>
      <c r="C62" s="84" t="s">
        <v>171</v>
      </c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</row>
    <row r="63" spans="1:25" ht="50.25" customHeight="1" thickBot="1" x14ac:dyDescent="0.7">
      <c r="C63" s="85" t="s">
        <v>3</v>
      </c>
      <c r="D63" s="85"/>
      <c r="E63" s="85"/>
      <c r="F63" s="85"/>
      <c r="G63" s="85"/>
      <c r="H63" s="33"/>
      <c r="I63" s="85" t="s">
        <v>4</v>
      </c>
      <c r="J63" s="85"/>
      <c r="K63" s="85"/>
      <c r="L63" s="85"/>
      <c r="M63" s="85"/>
      <c r="N63" s="85"/>
      <c r="O63" s="85"/>
      <c r="P63" s="33"/>
      <c r="Q63" s="85" t="s">
        <v>5</v>
      </c>
      <c r="R63" s="85"/>
      <c r="S63" s="85"/>
      <c r="T63" s="85"/>
      <c r="U63" s="85"/>
      <c r="V63" s="85"/>
      <c r="W63" s="85"/>
      <c r="X63" s="85"/>
      <c r="Y63" s="85"/>
    </row>
    <row r="64" spans="1:25" ht="50.25" customHeight="1" thickBot="1" x14ac:dyDescent="0.65">
      <c r="A64" s="80" t="s">
        <v>8</v>
      </c>
      <c r="B64" s="33"/>
      <c r="C64" s="80" t="s">
        <v>9</v>
      </c>
      <c r="D64" s="34"/>
      <c r="E64" s="80" t="s">
        <v>10</v>
      </c>
      <c r="F64" s="34"/>
      <c r="G64" s="80" t="s">
        <v>11</v>
      </c>
      <c r="H64" s="33"/>
      <c r="I64" s="81" t="s">
        <v>6</v>
      </c>
      <c r="J64" s="81"/>
      <c r="K64" s="81"/>
      <c r="L64" s="34"/>
      <c r="M64" s="81" t="s">
        <v>7</v>
      </c>
      <c r="N64" s="81"/>
      <c r="O64" s="81"/>
      <c r="P64" s="33"/>
      <c r="Q64" s="80" t="s">
        <v>9</v>
      </c>
      <c r="R64" s="34"/>
      <c r="S64" s="80" t="s">
        <v>13</v>
      </c>
      <c r="T64" s="34"/>
      <c r="U64" s="80" t="s">
        <v>10</v>
      </c>
      <c r="V64" s="34"/>
      <c r="W64" s="80" t="s">
        <v>11</v>
      </c>
      <c r="X64" s="34"/>
      <c r="Y64" s="80" t="s">
        <v>14</v>
      </c>
    </row>
    <row r="65" spans="1:25" ht="50.25" customHeight="1" thickBot="1" x14ac:dyDescent="0.65">
      <c r="A65" s="81"/>
      <c r="B65" s="33"/>
      <c r="C65" s="81"/>
      <c r="D65" s="33"/>
      <c r="E65" s="81"/>
      <c r="F65" s="33"/>
      <c r="G65" s="81"/>
      <c r="H65" s="33"/>
      <c r="I65" s="35" t="s">
        <v>9</v>
      </c>
      <c r="J65" s="34"/>
      <c r="K65" s="35" t="s">
        <v>10</v>
      </c>
      <c r="L65" s="33"/>
      <c r="M65" s="35" t="s">
        <v>9</v>
      </c>
      <c r="N65" s="34"/>
      <c r="O65" s="35" t="s">
        <v>12</v>
      </c>
      <c r="P65" s="33"/>
      <c r="Q65" s="81"/>
      <c r="R65" s="33"/>
      <c r="S65" s="81"/>
      <c r="T65" s="33"/>
      <c r="U65" s="81"/>
      <c r="V65" s="33"/>
      <c r="W65" s="81"/>
      <c r="X65" s="33"/>
      <c r="Y65" s="81"/>
    </row>
    <row r="66" spans="1:25" ht="50.25" customHeight="1" x14ac:dyDescent="0.4">
      <c r="A66" s="18" t="s">
        <v>173</v>
      </c>
      <c r="B66" s="11"/>
      <c r="C66" s="24">
        <f>SUM(C55)</f>
        <v>1170981799</v>
      </c>
      <c r="D66" s="23"/>
      <c r="E66" s="24">
        <f>SUM(E55)</f>
        <v>2811823418875</v>
      </c>
      <c r="F66" s="23"/>
      <c r="G66" s="24">
        <f>SUM(G55)</f>
        <v>3315956970059.2856</v>
      </c>
      <c r="H66" s="23"/>
      <c r="I66" s="24">
        <f>SUM(I55)</f>
        <v>1893614484</v>
      </c>
      <c r="J66" s="23"/>
      <c r="K66" s="24">
        <f>SUM(K55)</f>
        <v>1393516002430</v>
      </c>
      <c r="L66" s="23"/>
      <c r="M66" s="24">
        <f>SUM(M55)</f>
        <v>-1134080851</v>
      </c>
      <c r="N66" s="23"/>
      <c r="O66" s="24">
        <f>SUM(O55)</f>
        <v>-566216632055</v>
      </c>
      <c r="P66" s="23"/>
      <c r="Q66" s="24">
        <f>SUM(Q55)</f>
        <v>1930515432</v>
      </c>
      <c r="R66" s="23"/>
      <c r="S66" s="24"/>
      <c r="T66" s="23"/>
      <c r="U66" s="24">
        <f>SUM(U55)</f>
        <v>3270472204068</v>
      </c>
      <c r="V66" s="23"/>
      <c r="W66" s="24">
        <f>SUM(W55)</f>
        <v>3683996157348.2788</v>
      </c>
      <c r="X66" s="11"/>
      <c r="Y66" s="26">
        <f>SUM(Y55)</f>
        <v>0.95770867319996544</v>
      </c>
    </row>
    <row r="67" spans="1:25" ht="50.25" customHeight="1" x14ac:dyDescent="0.4">
      <c r="A67" s="18" t="s">
        <v>24</v>
      </c>
      <c r="B67" s="11"/>
      <c r="C67" s="24">
        <v>5200000</v>
      </c>
      <c r="D67" s="23"/>
      <c r="E67" s="24">
        <v>17187134774</v>
      </c>
      <c r="F67" s="23"/>
      <c r="G67" s="24">
        <v>21306865320</v>
      </c>
      <c r="H67" s="23"/>
      <c r="I67" s="24">
        <v>0</v>
      </c>
      <c r="J67" s="23"/>
      <c r="K67" s="24">
        <v>0</v>
      </c>
      <c r="L67" s="23"/>
      <c r="M67" s="24">
        <v>0</v>
      </c>
      <c r="N67" s="23"/>
      <c r="O67" s="24">
        <v>0</v>
      </c>
      <c r="P67" s="23"/>
      <c r="Q67" s="24">
        <v>5200000</v>
      </c>
      <c r="R67" s="23"/>
      <c r="S67" s="24">
        <v>3704</v>
      </c>
      <c r="T67" s="23"/>
      <c r="U67" s="24">
        <v>17187134774</v>
      </c>
      <c r="V67" s="23"/>
      <c r="W67" s="24">
        <v>19146198240</v>
      </c>
      <c r="X67" s="11"/>
      <c r="Y67" s="26">
        <f t="shared" ref="Y67:Y82" si="2">W67/$AB$11</f>
        <v>4.9773342126535813E-3</v>
      </c>
    </row>
    <row r="68" spans="1:25" ht="50.25" customHeight="1" x14ac:dyDescent="0.4">
      <c r="A68" s="18" t="s">
        <v>20</v>
      </c>
      <c r="B68" s="11"/>
      <c r="C68" s="24">
        <v>42492129</v>
      </c>
      <c r="D68" s="23"/>
      <c r="E68" s="24">
        <v>152459100831</v>
      </c>
      <c r="F68" s="23"/>
      <c r="G68" s="24">
        <v>156961241893.384</v>
      </c>
      <c r="H68" s="23"/>
      <c r="I68" s="24">
        <v>2450000</v>
      </c>
      <c r="J68" s="23"/>
      <c r="K68" s="24">
        <v>10790003810</v>
      </c>
      <c r="L68" s="23"/>
      <c r="M68" s="24">
        <v>-40664460</v>
      </c>
      <c r="N68" s="23"/>
      <c r="O68" s="24">
        <v>-166801562981</v>
      </c>
      <c r="P68" s="23"/>
      <c r="Q68" s="24">
        <v>4277669</v>
      </c>
      <c r="R68" s="23"/>
      <c r="S68" s="24">
        <v>4250</v>
      </c>
      <c r="T68" s="23"/>
      <c r="U68" s="24">
        <v>17347565866</v>
      </c>
      <c r="V68" s="23"/>
      <c r="W68" s="24">
        <v>18071921695.162498</v>
      </c>
      <c r="X68" s="11"/>
      <c r="Y68" s="26">
        <f t="shared" si="2"/>
        <v>4.69806031537929E-3</v>
      </c>
    </row>
    <row r="69" spans="1:25" ht="50.25" customHeight="1" x14ac:dyDescent="0.4">
      <c r="A69" s="18" t="s">
        <v>49</v>
      </c>
      <c r="B69" s="11"/>
      <c r="C69" s="24">
        <v>3400890</v>
      </c>
      <c r="D69" s="23"/>
      <c r="E69" s="24">
        <v>17968724762</v>
      </c>
      <c r="F69" s="23"/>
      <c r="G69" s="24">
        <v>35767326773.610001</v>
      </c>
      <c r="H69" s="23"/>
      <c r="I69" s="24">
        <v>0</v>
      </c>
      <c r="J69" s="23"/>
      <c r="K69" s="24">
        <v>0</v>
      </c>
      <c r="L69" s="23"/>
      <c r="M69" s="24">
        <v>-1700450</v>
      </c>
      <c r="N69" s="23"/>
      <c r="O69" s="24">
        <v>-19380921713</v>
      </c>
      <c r="P69" s="23"/>
      <c r="Q69" s="24">
        <v>1700440</v>
      </c>
      <c r="R69" s="23"/>
      <c r="S69" s="24">
        <v>10614</v>
      </c>
      <c r="T69" s="23"/>
      <c r="U69" s="24">
        <v>8984335966</v>
      </c>
      <c r="V69" s="23"/>
      <c r="W69" s="24">
        <v>17941081762</v>
      </c>
      <c r="X69" s="11"/>
      <c r="Y69" s="26">
        <f t="shared" si="2"/>
        <v>4.6640465614450777E-3</v>
      </c>
    </row>
    <row r="70" spans="1:25" ht="50.25" customHeight="1" x14ac:dyDescent="0.4">
      <c r="A70" s="18" t="s">
        <v>16</v>
      </c>
      <c r="B70" s="11"/>
      <c r="C70" s="24">
        <v>3388507</v>
      </c>
      <c r="D70" s="23"/>
      <c r="E70" s="24">
        <v>10422385251</v>
      </c>
      <c r="F70" s="23"/>
      <c r="G70" s="24">
        <v>11940784383.9757</v>
      </c>
      <c r="H70" s="23"/>
      <c r="I70" s="24">
        <v>0</v>
      </c>
      <c r="J70" s="23"/>
      <c r="K70" s="24">
        <v>0</v>
      </c>
      <c r="L70" s="23"/>
      <c r="M70" s="24">
        <v>0</v>
      </c>
      <c r="N70" s="23"/>
      <c r="O70" s="24">
        <v>0</v>
      </c>
      <c r="P70" s="23"/>
      <c r="Q70" s="24">
        <v>3388507</v>
      </c>
      <c r="R70" s="23"/>
      <c r="S70" s="24">
        <v>3860</v>
      </c>
      <c r="T70" s="23"/>
      <c r="U70" s="24">
        <v>10422385251</v>
      </c>
      <c r="V70" s="23"/>
      <c r="W70" s="24">
        <v>13001813179</v>
      </c>
      <c r="X70" s="11"/>
      <c r="Y70" s="26">
        <f t="shared" si="2"/>
        <v>3.3800114650002142E-3</v>
      </c>
    </row>
    <row r="71" spans="1:25" ht="50.25" customHeight="1" x14ac:dyDescent="0.4">
      <c r="A71" s="18" t="s">
        <v>23</v>
      </c>
      <c r="B71" s="11"/>
      <c r="C71" s="24">
        <v>161737</v>
      </c>
      <c r="D71" s="23"/>
      <c r="E71" s="24">
        <v>5796147486</v>
      </c>
      <c r="F71" s="23"/>
      <c r="G71" s="24">
        <v>14048490214.593</v>
      </c>
      <c r="H71" s="23"/>
      <c r="I71" s="24">
        <v>0</v>
      </c>
      <c r="J71" s="23"/>
      <c r="K71" s="24">
        <v>0</v>
      </c>
      <c r="L71" s="23"/>
      <c r="M71" s="24">
        <v>0</v>
      </c>
      <c r="N71" s="23"/>
      <c r="O71" s="24">
        <v>0</v>
      </c>
      <c r="P71" s="23"/>
      <c r="Q71" s="24">
        <v>161737</v>
      </c>
      <c r="R71" s="23"/>
      <c r="S71" s="24">
        <v>74900</v>
      </c>
      <c r="T71" s="23"/>
      <c r="U71" s="24">
        <v>5796147486</v>
      </c>
      <c r="V71" s="23"/>
      <c r="W71" s="24">
        <v>12042022397.264999</v>
      </c>
      <c r="X71" s="11"/>
      <c r="Y71" s="26">
        <f t="shared" si="2"/>
        <v>3.1304998160014757E-3</v>
      </c>
    </row>
    <row r="72" spans="1:25" ht="50.25" customHeight="1" x14ac:dyDescent="0.4">
      <c r="A72" s="18" t="s">
        <v>35</v>
      </c>
      <c r="B72" s="11"/>
      <c r="C72" s="24">
        <v>1066666</v>
      </c>
      <c r="D72" s="23"/>
      <c r="E72" s="24">
        <v>5451167887</v>
      </c>
      <c r="F72" s="23"/>
      <c r="G72" s="24">
        <v>8577983438.757</v>
      </c>
      <c r="H72" s="23"/>
      <c r="I72" s="24">
        <v>0</v>
      </c>
      <c r="J72" s="23"/>
      <c r="K72" s="24">
        <v>0</v>
      </c>
      <c r="L72" s="23"/>
      <c r="M72" s="24">
        <v>0</v>
      </c>
      <c r="N72" s="23"/>
      <c r="O72" s="24">
        <v>0</v>
      </c>
      <c r="P72" s="23"/>
      <c r="Q72" s="24">
        <v>1066666</v>
      </c>
      <c r="R72" s="23"/>
      <c r="S72" s="24">
        <v>9000</v>
      </c>
      <c r="T72" s="23"/>
      <c r="U72" s="24">
        <v>5451167887</v>
      </c>
      <c r="V72" s="23"/>
      <c r="W72" s="24">
        <v>9542874035</v>
      </c>
      <c r="X72" s="11"/>
      <c r="Y72" s="26">
        <f t="shared" si="2"/>
        <v>2.4808096534912421E-3</v>
      </c>
    </row>
    <row r="73" spans="1:25" ht="50.25" customHeight="1" x14ac:dyDescent="0.4">
      <c r="A73" s="18" t="s">
        <v>53</v>
      </c>
      <c r="B73" s="11"/>
      <c r="C73" s="24">
        <v>1000000</v>
      </c>
      <c r="D73" s="23"/>
      <c r="E73" s="24">
        <v>14585231339</v>
      </c>
      <c r="F73" s="23"/>
      <c r="G73" s="24">
        <v>9254605500</v>
      </c>
      <c r="H73" s="23"/>
      <c r="I73" s="24">
        <v>0</v>
      </c>
      <c r="J73" s="23"/>
      <c r="K73" s="24">
        <v>0</v>
      </c>
      <c r="L73" s="23"/>
      <c r="M73" s="24">
        <v>0</v>
      </c>
      <c r="N73" s="23"/>
      <c r="O73" s="24">
        <v>0</v>
      </c>
      <c r="P73" s="23"/>
      <c r="Q73" s="24">
        <v>1000000</v>
      </c>
      <c r="R73" s="23"/>
      <c r="S73" s="24">
        <v>9300</v>
      </c>
      <c r="T73" s="23"/>
      <c r="U73" s="24">
        <v>14585231339</v>
      </c>
      <c r="V73" s="23"/>
      <c r="W73" s="24">
        <v>9244665000</v>
      </c>
      <c r="X73" s="11"/>
      <c r="Y73" s="26">
        <f t="shared" si="2"/>
        <v>2.4032858540495882E-3</v>
      </c>
    </row>
    <row r="74" spans="1:25" ht="50.25" customHeight="1" x14ac:dyDescent="0.4">
      <c r="A74" s="18" t="s">
        <v>17</v>
      </c>
      <c r="B74" s="11"/>
      <c r="C74" s="24">
        <v>1750000</v>
      </c>
      <c r="D74" s="23"/>
      <c r="E74" s="24">
        <v>3893782344</v>
      </c>
      <c r="F74" s="23"/>
      <c r="G74" s="24">
        <v>5103949725</v>
      </c>
      <c r="H74" s="23"/>
      <c r="I74" s="24">
        <v>0</v>
      </c>
      <c r="J74" s="23"/>
      <c r="K74" s="24">
        <v>0</v>
      </c>
      <c r="L74" s="23"/>
      <c r="M74" s="24">
        <v>0</v>
      </c>
      <c r="N74" s="23"/>
      <c r="O74" s="24">
        <v>0</v>
      </c>
      <c r="P74" s="23"/>
      <c r="Q74" s="24">
        <v>1750000</v>
      </c>
      <c r="R74" s="23"/>
      <c r="S74" s="24">
        <v>3475</v>
      </c>
      <c r="T74" s="23"/>
      <c r="U74" s="24">
        <v>3893782344</v>
      </c>
      <c r="V74" s="23"/>
      <c r="W74" s="24">
        <v>6045066562</v>
      </c>
      <c r="X74" s="11"/>
      <c r="Y74" s="26">
        <f t="shared" si="2"/>
        <v>1.5715034514763679E-3</v>
      </c>
    </row>
    <row r="75" spans="1:25" ht="50.25" customHeight="1" x14ac:dyDescent="0.4">
      <c r="A75" s="18" t="s">
        <v>37</v>
      </c>
      <c r="B75" s="11"/>
      <c r="C75" s="24">
        <v>600000</v>
      </c>
      <c r="D75" s="23"/>
      <c r="E75" s="24">
        <v>2136538212</v>
      </c>
      <c r="F75" s="23"/>
      <c r="G75" s="24">
        <v>2078558550</v>
      </c>
      <c r="H75" s="23"/>
      <c r="I75" s="24">
        <v>0</v>
      </c>
      <c r="J75" s="23"/>
      <c r="K75" s="24">
        <v>0</v>
      </c>
      <c r="L75" s="23"/>
      <c r="M75" s="24">
        <v>0</v>
      </c>
      <c r="N75" s="23"/>
      <c r="O75" s="24">
        <v>0</v>
      </c>
      <c r="P75" s="23"/>
      <c r="Q75" s="24">
        <v>600000</v>
      </c>
      <c r="R75" s="23"/>
      <c r="S75" s="24">
        <v>3906</v>
      </c>
      <c r="T75" s="23"/>
      <c r="U75" s="24">
        <v>2136538212</v>
      </c>
      <c r="V75" s="23"/>
      <c r="W75" s="24">
        <v>2329655580</v>
      </c>
      <c r="X75" s="11"/>
      <c r="Y75" s="26">
        <f t="shared" si="2"/>
        <v>6.0562803522049621E-4</v>
      </c>
    </row>
    <row r="76" spans="1:25" ht="50.25" customHeight="1" x14ac:dyDescent="0.4">
      <c r="A76" s="18" t="s">
        <v>55</v>
      </c>
      <c r="B76" s="11"/>
      <c r="C76" s="24">
        <v>5255557</v>
      </c>
      <c r="D76" s="23"/>
      <c r="E76" s="24">
        <v>37222879300</v>
      </c>
      <c r="F76" s="23"/>
      <c r="G76" s="24">
        <v>36778976508.384003</v>
      </c>
      <c r="H76" s="23"/>
      <c r="I76" s="24">
        <v>0</v>
      </c>
      <c r="J76" s="23"/>
      <c r="K76" s="24">
        <v>0</v>
      </c>
      <c r="L76" s="23"/>
      <c r="M76" s="24">
        <v>-4937571</v>
      </c>
      <c r="N76" s="23"/>
      <c r="O76" s="24">
        <v>-36462178279</v>
      </c>
      <c r="P76" s="23"/>
      <c r="Q76" s="24">
        <v>317986</v>
      </c>
      <c r="R76" s="23"/>
      <c r="S76" s="24">
        <v>7200</v>
      </c>
      <c r="T76" s="23"/>
      <c r="U76" s="24">
        <v>2252159852</v>
      </c>
      <c r="V76" s="23"/>
      <c r="W76" s="24">
        <v>2275876679</v>
      </c>
      <c r="X76" s="11"/>
      <c r="Y76" s="26">
        <f t="shared" si="2"/>
        <v>5.9164742348176544E-4</v>
      </c>
    </row>
    <row r="77" spans="1:25" ht="50.25" customHeight="1" x14ac:dyDescent="0.4">
      <c r="A77" s="17" t="s">
        <v>15</v>
      </c>
      <c r="B77" s="11"/>
      <c r="C77" s="22">
        <v>220000</v>
      </c>
      <c r="D77" s="23"/>
      <c r="E77" s="22">
        <v>1619749394</v>
      </c>
      <c r="F77" s="23"/>
      <c r="G77" s="22">
        <v>1712350530</v>
      </c>
      <c r="H77" s="23"/>
      <c r="I77" s="22">
        <v>0</v>
      </c>
      <c r="J77" s="23"/>
      <c r="K77" s="22">
        <v>0</v>
      </c>
      <c r="L77" s="23"/>
      <c r="M77" s="22">
        <v>0</v>
      </c>
      <c r="N77" s="23"/>
      <c r="O77" s="24">
        <v>0</v>
      </c>
      <c r="P77" s="23"/>
      <c r="Q77" s="22">
        <v>220000</v>
      </c>
      <c r="R77" s="23"/>
      <c r="S77" s="22">
        <v>9050</v>
      </c>
      <c r="T77" s="23"/>
      <c r="U77" s="22">
        <v>1619749394</v>
      </c>
      <c r="V77" s="23"/>
      <c r="W77" s="22">
        <v>1979153550</v>
      </c>
      <c r="X77" s="11"/>
      <c r="Y77" s="26">
        <f t="shared" si="2"/>
        <v>5.1450990703362693E-4</v>
      </c>
    </row>
    <row r="78" spans="1:25" ht="50.25" customHeight="1" x14ac:dyDescent="0.4">
      <c r="A78" s="18" t="s">
        <v>65</v>
      </c>
      <c r="B78" s="11"/>
      <c r="C78" s="24">
        <v>968421</v>
      </c>
      <c r="D78" s="23"/>
      <c r="E78" s="24">
        <v>8025143625</v>
      </c>
      <c r="F78" s="23"/>
      <c r="G78" s="24">
        <v>8471398276.4399996</v>
      </c>
      <c r="H78" s="23"/>
      <c r="I78" s="24">
        <v>0</v>
      </c>
      <c r="J78" s="23"/>
      <c r="K78" s="24">
        <v>0</v>
      </c>
      <c r="L78" s="23"/>
      <c r="M78" s="24">
        <v>-800000</v>
      </c>
      <c r="N78" s="23"/>
      <c r="O78" s="24">
        <v>-7604482544</v>
      </c>
      <c r="P78" s="23"/>
      <c r="Q78" s="24">
        <v>168421</v>
      </c>
      <c r="R78" s="23"/>
      <c r="S78" s="24">
        <v>8700</v>
      </c>
      <c r="T78" s="23"/>
      <c r="U78" s="24">
        <v>1395676793</v>
      </c>
      <c r="V78" s="23"/>
      <c r="W78" s="24">
        <v>1456544386</v>
      </c>
      <c r="X78" s="11"/>
      <c r="Y78" s="26">
        <f t="shared" si="2"/>
        <v>3.7865001259311645E-4</v>
      </c>
    </row>
    <row r="79" spans="1:25" ht="50.25" customHeight="1" x14ac:dyDescent="0.4">
      <c r="A79" s="18" t="s">
        <v>33</v>
      </c>
      <c r="B79" s="11"/>
      <c r="C79" s="24">
        <v>465297</v>
      </c>
      <c r="D79" s="23"/>
      <c r="E79" s="24">
        <v>1564105371</v>
      </c>
      <c r="F79" s="23"/>
      <c r="G79" s="24">
        <v>2080915644.34215</v>
      </c>
      <c r="H79" s="23"/>
      <c r="I79" s="24">
        <v>1</v>
      </c>
      <c r="J79" s="23"/>
      <c r="K79" s="24">
        <v>1</v>
      </c>
      <c r="L79" s="23"/>
      <c r="M79" s="24">
        <v>-11601</v>
      </c>
      <c r="N79" s="23"/>
      <c r="O79" s="24">
        <v>-38118247</v>
      </c>
      <c r="P79" s="23"/>
      <c r="Q79" s="24">
        <v>453697</v>
      </c>
      <c r="R79" s="23"/>
      <c r="S79" s="24">
        <v>2831</v>
      </c>
      <c r="T79" s="23"/>
      <c r="U79" s="24">
        <v>1168050453</v>
      </c>
      <c r="V79" s="23"/>
      <c r="W79" s="24">
        <v>1276773930</v>
      </c>
      <c r="X79" s="11"/>
      <c r="Y79" s="26">
        <f t="shared" si="2"/>
        <v>3.3191605372269293E-4</v>
      </c>
    </row>
    <row r="80" spans="1:25" ht="50.25" customHeight="1" x14ac:dyDescent="0.4">
      <c r="A80" s="17" t="s">
        <v>76</v>
      </c>
      <c r="B80" s="19"/>
      <c r="C80" s="24">
        <v>0</v>
      </c>
      <c r="D80" s="23"/>
      <c r="E80" s="22">
        <v>0</v>
      </c>
      <c r="F80" s="23"/>
      <c r="G80" s="22">
        <v>0</v>
      </c>
      <c r="H80" s="23"/>
      <c r="I80" s="22">
        <v>232648</v>
      </c>
      <c r="J80" s="23"/>
      <c r="K80" s="22">
        <v>0</v>
      </c>
      <c r="L80" s="23"/>
      <c r="M80" s="22">
        <v>0</v>
      </c>
      <c r="N80" s="23"/>
      <c r="O80" s="24">
        <v>0</v>
      </c>
      <c r="P80" s="23"/>
      <c r="Q80" s="22">
        <v>232648</v>
      </c>
      <c r="R80" s="23"/>
      <c r="S80" s="22">
        <v>1555</v>
      </c>
      <c r="T80" s="23"/>
      <c r="U80" s="22">
        <v>366187952</v>
      </c>
      <c r="V80" s="23"/>
      <c r="W80" s="22">
        <v>359615122</v>
      </c>
      <c r="X80" s="11"/>
      <c r="Y80" s="26">
        <f t="shared" si="2"/>
        <v>9.348720971554046E-5</v>
      </c>
    </row>
    <row r="81" spans="1:25" ht="50.25" customHeight="1" x14ac:dyDescent="0.4">
      <c r="A81" s="18" t="s">
        <v>70</v>
      </c>
      <c r="B81" s="11"/>
      <c r="C81" s="24">
        <v>0</v>
      </c>
      <c r="D81" s="23"/>
      <c r="E81" s="24">
        <v>0</v>
      </c>
      <c r="F81" s="23"/>
      <c r="G81" s="24">
        <v>0</v>
      </c>
      <c r="H81" s="23"/>
      <c r="I81" s="24">
        <v>8499000</v>
      </c>
      <c r="J81" s="23"/>
      <c r="K81" s="24">
        <v>544076059</v>
      </c>
      <c r="L81" s="23"/>
      <c r="M81" s="24">
        <v>0</v>
      </c>
      <c r="N81" s="23"/>
      <c r="O81" s="24">
        <v>0</v>
      </c>
      <c r="P81" s="23"/>
      <c r="Q81" s="24">
        <v>8499000</v>
      </c>
      <c r="R81" s="23"/>
      <c r="S81" s="24">
        <v>11</v>
      </c>
      <c r="T81" s="23"/>
      <c r="U81" s="24">
        <v>544076059</v>
      </c>
      <c r="V81" s="23"/>
      <c r="W81" s="24">
        <v>93464926</v>
      </c>
      <c r="X81" s="11"/>
      <c r="Y81" s="26">
        <f t="shared" si="2"/>
        <v>2.4297574277228169E-5</v>
      </c>
    </row>
    <row r="82" spans="1:25" ht="50.25" customHeight="1" thickBot="1" x14ac:dyDescent="0.45">
      <c r="A82" s="18" t="s">
        <v>73</v>
      </c>
      <c r="B82" s="11"/>
      <c r="C82" s="29">
        <v>0</v>
      </c>
      <c r="D82" s="23"/>
      <c r="E82" s="29">
        <v>0</v>
      </c>
      <c r="F82" s="23"/>
      <c r="G82" s="29">
        <v>0</v>
      </c>
      <c r="H82" s="23"/>
      <c r="I82" s="29">
        <v>1699800</v>
      </c>
      <c r="J82" s="23"/>
      <c r="K82" s="29">
        <v>139419474</v>
      </c>
      <c r="L82" s="23"/>
      <c r="M82" s="29">
        <v>0</v>
      </c>
      <c r="N82" s="23"/>
      <c r="O82" s="29">
        <v>0</v>
      </c>
      <c r="P82" s="23"/>
      <c r="Q82" s="29">
        <v>1699800</v>
      </c>
      <c r="R82" s="23"/>
      <c r="S82" s="24">
        <v>40</v>
      </c>
      <c r="T82" s="23"/>
      <c r="U82" s="29">
        <v>139419474</v>
      </c>
      <c r="V82" s="23"/>
      <c r="W82" s="29">
        <v>67974492</v>
      </c>
      <c r="X82" s="11"/>
      <c r="Y82" s="30">
        <f t="shared" si="2"/>
        <v>1.7670963205243987E-5</v>
      </c>
    </row>
    <row r="83" spans="1:25" ht="50.25" customHeight="1" thickBot="1" x14ac:dyDescent="0.45">
      <c r="A83" s="18" t="s">
        <v>174</v>
      </c>
      <c r="B83" s="11"/>
      <c r="C83" s="29">
        <f>SUM(C66:C82)</f>
        <v>1236951003</v>
      </c>
      <c r="D83" s="23"/>
      <c r="E83" s="29">
        <f>SUM(E66:E82)</f>
        <v>3090155509451</v>
      </c>
      <c r="F83" s="23"/>
      <c r="G83" s="29">
        <f>SUM(G66:G82)</f>
        <v>3630040416817.7705</v>
      </c>
      <c r="H83" s="23"/>
      <c r="I83" s="29">
        <f>SUM(I66:I82)</f>
        <v>1906495933</v>
      </c>
      <c r="J83" s="23"/>
      <c r="K83" s="29">
        <f>SUM(K66:K82)</f>
        <v>1404989501774</v>
      </c>
      <c r="L83" s="23"/>
      <c r="M83" s="29">
        <f>SUM(M66:M82)</f>
        <v>-1182194933</v>
      </c>
      <c r="N83" s="23"/>
      <c r="O83" s="29">
        <f>SUM(O66:O82)</f>
        <v>-796503895819</v>
      </c>
      <c r="P83" s="23"/>
      <c r="Q83" s="29">
        <f>SUM(Q66:Q82)</f>
        <v>1961252003</v>
      </c>
      <c r="R83" s="23"/>
      <c r="S83" s="24"/>
      <c r="T83" s="23"/>
      <c r="U83" s="29">
        <f>SUM(U66:U82)</f>
        <v>3363761813170</v>
      </c>
      <c r="V83" s="23"/>
      <c r="W83" s="29">
        <f>SUM(W66:W82)</f>
        <v>3798870858883.7065</v>
      </c>
      <c r="X83" s="11"/>
      <c r="Y83" s="30">
        <f>SUM(Y66:Y82)</f>
        <v>0.98757203170871199</v>
      </c>
    </row>
    <row r="84" spans="1:25" ht="39" customHeight="1" x14ac:dyDescent="0.4">
      <c r="A84" s="18"/>
      <c r="B84" s="11"/>
      <c r="C84" s="22"/>
      <c r="D84" s="23"/>
      <c r="E84" s="22"/>
      <c r="F84" s="23"/>
      <c r="G84" s="22"/>
      <c r="H84" s="23"/>
      <c r="I84" s="22"/>
      <c r="J84" s="23"/>
      <c r="K84" s="22"/>
      <c r="L84" s="23"/>
      <c r="M84" s="22"/>
      <c r="N84" s="23"/>
      <c r="O84" s="22"/>
      <c r="P84" s="23"/>
      <c r="Q84" s="22"/>
      <c r="R84" s="23"/>
      <c r="S84" s="24"/>
      <c r="T84" s="23"/>
      <c r="U84" s="22"/>
      <c r="V84" s="23"/>
      <c r="W84" s="22"/>
      <c r="X84" s="11"/>
      <c r="Y84" s="26"/>
    </row>
    <row r="85" spans="1:25" ht="55.5" customHeight="1" x14ac:dyDescent="0.4">
      <c r="A85" s="82" t="s">
        <v>0</v>
      </c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</row>
    <row r="86" spans="1:25" ht="55.5" customHeight="1" x14ac:dyDescent="0.4">
      <c r="A86" s="82" t="s">
        <v>1</v>
      </c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</row>
    <row r="87" spans="1:25" ht="55.5" customHeight="1" x14ac:dyDescent="0.4">
      <c r="A87" s="82" t="s">
        <v>168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</row>
    <row r="88" spans="1:25" ht="55.5" customHeight="1" x14ac:dyDescent="0.4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1:25" ht="55.5" customHeight="1" x14ac:dyDescent="0.4">
      <c r="A89" s="83" t="s">
        <v>172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</row>
    <row r="90" spans="1:25" ht="55.5" customHeight="1" x14ac:dyDescent="0.65">
      <c r="A90" s="4"/>
      <c r="B90" s="4"/>
      <c r="C90" s="84" t="s">
        <v>171</v>
      </c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</row>
    <row r="91" spans="1:25" ht="55.5" customHeight="1" thickBot="1" x14ac:dyDescent="0.7">
      <c r="C91" s="85" t="s">
        <v>3</v>
      </c>
      <c r="D91" s="85"/>
      <c r="E91" s="85"/>
      <c r="F91" s="85"/>
      <c r="G91" s="85"/>
      <c r="H91" s="33"/>
      <c r="I91" s="85" t="s">
        <v>4</v>
      </c>
      <c r="J91" s="85"/>
      <c r="K91" s="85"/>
      <c r="L91" s="85"/>
      <c r="M91" s="85"/>
      <c r="N91" s="85"/>
      <c r="O91" s="85"/>
      <c r="P91" s="33"/>
      <c r="Q91" s="85" t="s">
        <v>5</v>
      </c>
      <c r="R91" s="85"/>
      <c r="S91" s="85"/>
      <c r="T91" s="85"/>
      <c r="U91" s="85"/>
      <c r="V91" s="85"/>
      <c r="W91" s="85"/>
      <c r="X91" s="85"/>
      <c r="Y91" s="85"/>
    </row>
    <row r="92" spans="1:25" ht="55.5" customHeight="1" thickBot="1" x14ac:dyDescent="0.65">
      <c r="A92" s="80" t="s">
        <v>8</v>
      </c>
      <c r="B92" s="33"/>
      <c r="C92" s="80" t="s">
        <v>9</v>
      </c>
      <c r="D92" s="34"/>
      <c r="E92" s="80" t="s">
        <v>10</v>
      </c>
      <c r="F92" s="34"/>
      <c r="G92" s="80" t="s">
        <v>11</v>
      </c>
      <c r="H92" s="33"/>
      <c r="I92" s="81" t="s">
        <v>6</v>
      </c>
      <c r="J92" s="81"/>
      <c r="K92" s="81"/>
      <c r="L92" s="34"/>
      <c r="M92" s="81" t="s">
        <v>7</v>
      </c>
      <c r="N92" s="81"/>
      <c r="O92" s="81"/>
      <c r="P92" s="33"/>
      <c r="Q92" s="80" t="s">
        <v>9</v>
      </c>
      <c r="R92" s="34"/>
      <c r="S92" s="80" t="s">
        <v>13</v>
      </c>
      <c r="T92" s="34"/>
      <c r="U92" s="80" t="s">
        <v>10</v>
      </c>
      <c r="V92" s="34"/>
      <c r="W92" s="80" t="s">
        <v>11</v>
      </c>
      <c r="X92" s="34"/>
      <c r="Y92" s="80" t="s">
        <v>14</v>
      </c>
    </row>
    <row r="93" spans="1:25" ht="55.5" customHeight="1" thickBot="1" x14ac:dyDescent="0.65">
      <c r="A93" s="81"/>
      <c r="B93" s="33"/>
      <c r="C93" s="81"/>
      <c r="D93" s="33"/>
      <c r="E93" s="81"/>
      <c r="F93" s="33"/>
      <c r="G93" s="81"/>
      <c r="H93" s="33"/>
      <c r="I93" s="35" t="s">
        <v>9</v>
      </c>
      <c r="J93" s="34"/>
      <c r="K93" s="35" t="s">
        <v>10</v>
      </c>
      <c r="L93" s="33"/>
      <c r="M93" s="35" t="s">
        <v>9</v>
      </c>
      <c r="N93" s="34"/>
      <c r="O93" s="35" t="s">
        <v>12</v>
      </c>
      <c r="P93" s="33"/>
      <c r="Q93" s="81"/>
      <c r="R93" s="33"/>
      <c r="S93" s="81"/>
      <c r="T93" s="33"/>
      <c r="U93" s="81"/>
      <c r="V93" s="33"/>
      <c r="W93" s="81"/>
      <c r="X93" s="33"/>
      <c r="Y93" s="81"/>
    </row>
    <row r="94" spans="1:25" ht="55.5" customHeight="1" x14ac:dyDescent="0.4">
      <c r="A94" s="18" t="s">
        <v>173</v>
      </c>
      <c r="B94" s="11"/>
      <c r="C94" s="24">
        <f>SUM(C83)</f>
        <v>1236951003</v>
      </c>
      <c r="D94" s="23"/>
      <c r="E94" s="24">
        <f>SUM(E83)</f>
        <v>3090155509451</v>
      </c>
      <c r="F94" s="23"/>
      <c r="G94" s="24">
        <f>SUM(G83)</f>
        <v>3630040416817.7705</v>
      </c>
      <c r="H94" s="23"/>
      <c r="I94" s="24">
        <f>SUM(I83)</f>
        <v>1906495933</v>
      </c>
      <c r="J94" s="23"/>
      <c r="K94" s="24">
        <f>SUM(K83)</f>
        <v>1404989501774</v>
      </c>
      <c r="L94" s="23"/>
      <c r="M94" s="24">
        <f>SUM(M83)</f>
        <v>-1182194933</v>
      </c>
      <c r="N94" s="23"/>
      <c r="O94" s="24">
        <f>SUM(O83)</f>
        <v>-796503895819</v>
      </c>
      <c r="P94" s="23"/>
      <c r="Q94" s="24">
        <f>SUM(Q83)</f>
        <v>1961252003</v>
      </c>
      <c r="R94" s="23"/>
      <c r="S94" s="24"/>
      <c r="T94" s="23"/>
      <c r="U94" s="24">
        <f>SUM(U83)</f>
        <v>3363761813170</v>
      </c>
      <c r="V94" s="23"/>
      <c r="W94" s="24">
        <f>SUM(W83)</f>
        <v>3798870858883.7065</v>
      </c>
      <c r="X94" s="11"/>
      <c r="Y94" s="26">
        <f>SUM(Y83)</f>
        <v>0.98757203170871199</v>
      </c>
    </row>
    <row r="95" spans="1:25" ht="55.5" customHeight="1" x14ac:dyDescent="0.4">
      <c r="A95" s="18" t="s">
        <v>48</v>
      </c>
      <c r="B95" s="11"/>
      <c r="C95" s="24">
        <v>194</v>
      </c>
      <c r="D95" s="23"/>
      <c r="E95" s="24">
        <v>2396898</v>
      </c>
      <c r="F95" s="23"/>
      <c r="G95" s="24">
        <v>10795502.286</v>
      </c>
      <c r="H95" s="23"/>
      <c r="I95" s="24">
        <v>0</v>
      </c>
      <c r="J95" s="23"/>
      <c r="K95" s="24">
        <v>0</v>
      </c>
      <c r="L95" s="23"/>
      <c r="M95" s="24">
        <v>0</v>
      </c>
      <c r="N95" s="23"/>
      <c r="O95" s="24">
        <v>0</v>
      </c>
      <c r="P95" s="23"/>
      <c r="Q95" s="24">
        <v>194</v>
      </c>
      <c r="R95" s="23"/>
      <c r="S95" s="24">
        <v>73420</v>
      </c>
      <c r="T95" s="23"/>
      <c r="U95" s="24">
        <v>2396898</v>
      </c>
      <c r="V95" s="23"/>
      <c r="W95" s="24">
        <v>14158731.294</v>
      </c>
      <c r="X95" s="11"/>
      <c r="Y95" s="26">
        <f t="shared" ref="Y95:Y108" si="3">W95/$AB$11</f>
        <v>3.6807692469288415E-6</v>
      </c>
    </row>
    <row r="96" spans="1:25" ht="55.5" customHeight="1" x14ac:dyDescent="0.4">
      <c r="A96" s="18" t="s">
        <v>28</v>
      </c>
      <c r="B96" s="11"/>
      <c r="C96" s="24">
        <v>92015</v>
      </c>
      <c r="D96" s="23"/>
      <c r="E96" s="24">
        <v>10722564355</v>
      </c>
      <c r="F96" s="23"/>
      <c r="G96" s="24">
        <v>10152893693.25</v>
      </c>
      <c r="H96" s="23"/>
      <c r="I96" s="24">
        <v>0</v>
      </c>
      <c r="J96" s="23"/>
      <c r="K96" s="24">
        <v>0</v>
      </c>
      <c r="L96" s="23"/>
      <c r="M96" s="24">
        <v>-92015</v>
      </c>
      <c r="N96" s="23"/>
      <c r="O96" s="24">
        <v>-10308734631</v>
      </c>
      <c r="P96" s="23"/>
      <c r="Q96" s="24">
        <v>0</v>
      </c>
      <c r="R96" s="23"/>
      <c r="S96" s="24">
        <v>0</v>
      </c>
      <c r="T96" s="23"/>
      <c r="U96" s="24">
        <v>0</v>
      </c>
      <c r="V96" s="23"/>
      <c r="W96" s="24">
        <v>0</v>
      </c>
      <c r="X96" s="11"/>
      <c r="Y96" s="26">
        <f t="shared" si="3"/>
        <v>0</v>
      </c>
    </row>
    <row r="97" spans="1:25" ht="55.5" customHeight="1" x14ac:dyDescent="0.4">
      <c r="A97" s="18" t="s">
        <v>34</v>
      </c>
      <c r="B97" s="11"/>
      <c r="C97" s="24">
        <v>1657992</v>
      </c>
      <c r="D97" s="23"/>
      <c r="E97" s="24">
        <v>8097669216</v>
      </c>
      <c r="F97" s="23"/>
      <c r="G97" s="24">
        <v>6638655344.9328003</v>
      </c>
      <c r="H97" s="23"/>
      <c r="I97" s="24">
        <v>0</v>
      </c>
      <c r="J97" s="23"/>
      <c r="K97" s="24">
        <v>0</v>
      </c>
      <c r="L97" s="23"/>
      <c r="M97" s="24">
        <v>-1657992</v>
      </c>
      <c r="N97" s="23"/>
      <c r="O97" s="24">
        <v>-9361361093</v>
      </c>
      <c r="P97" s="23"/>
      <c r="Q97" s="24">
        <v>0</v>
      </c>
      <c r="R97" s="23"/>
      <c r="S97" s="24">
        <v>0</v>
      </c>
      <c r="T97" s="23"/>
      <c r="U97" s="24">
        <v>0</v>
      </c>
      <c r="V97" s="23"/>
      <c r="W97" s="24">
        <v>0</v>
      </c>
      <c r="X97" s="11"/>
      <c r="Y97" s="26">
        <f t="shared" si="3"/>
        <v>0</v>
      </c>
    </row>
    <row r="98" spans="1:25" ht="55.5" customHeight="1" x14ac:dyDescent="0.4">
      <c r="A98" s="18" t="s">
        <v>36</v>
      </c>
      <c r="B98" s="11"/>
      <c r="C98" s="24">
        <v>285750</v>
      </c>
      <c r="D98" s="23"/>
      <c r="E98" s="24">
        <v>11988036510</v>
      </c>
      <c r="F98" s="23"/>
      <c r="G98" s="24">
        <v>15253473588.75</v>
      </c>
      <c r="H98" s="23"/>
      <c r="I98" s="24">
        <v>0</v>
      </c>
      <c r="J98" s="23"/>
      <c r="K98" s="24">
        <v>0</v>
      </c>
      <c r="L98" s="23"/>
      <c r="M98" s="24">
        <v>-285750</v>
      </c>
      <c r="N98" s="23"/>
      <c r="O98" s="24">
        <v>-15213068771</v>
      </c>
      <c r="P98" s="23"/>
      <c r="Q98" s="24">
        <v>0</v>
      </c>
      <c r="R98" s="23"/>
      <c r="S98" s="24">
        <v>0</v>
      </c>
      <c r="T98" s="23"/>
      <c r="U98" s="24">
        <v>0</v>
      </c>
      <c r="V98" s="23"/>
      <c r="W98" s="24">
        <v>0</v>
      </c>
      <c r="X98" s="11"/>
      <c r="Y98" s="26">
        <f t="shared" si="3"/>
        <v>0</v>
      </c>
    </row>
    <row r="99" spans="1:25" ht="55.5" customHeight="1" x14ac:dyDescent="0.4">
      <c r="A99" s="18" t="s">
        <v>42</v>
      </c>
      <c r="B99" s="11"/>
      <c r="C99" s="24">
        <v>1735355</v>
      </c>
      <c r="D99" s="23"/>
      <c r="E99" s="24">
        <v>11099330580</v>
      </c>
      <c r="F99" s="23"/>
      <c r="G99" s="24">
        <v>10350177826.5</v>
      </c>
      <c r="H99" s="23"/>
      <c r="I99" s="24">
        <v>0</v>
      </c>
      <c r="J99" s="23"/>
      <c r="K99" s="24">
        <v>0</v>
      </c>
      <c r="L99" s="23"/>
      <c r="M99" s="24">
        <v>-1735355</v>
      </c>
      <c r="N99" s="23"/>
      <c r="O99" s="24">
        <v>-10557181443</v>
      </c>
      <c r="P99" s="23"/>
      <c r="Q99" s="24">
        <v>0</v>
      </c>
      <c r="R99" s="23"/>
      <c r="S99" s="24">
        <v>0</v>
      </c>
      <c r="T99" s="23"/>
      <c r="U99" s="24">
        <v>0</v>
      </c>
      <c r="V99" s="23"/>
      <c r="W99" s="24">
        <v>0</v>
      </c>
      <c r="X99" s="11"/>
      <c r="Y99" s="26">
        <f t="shared" si="3"/>
        <v>0</v>
      </c>
    </row>
    <row r="100" spans="1:25" ht="55.5" customHeight="1" x14ac:dyDescent="0.4">
      <c r="A100" s="18" t="s">
        <v>45</v>
      </c>
      <c r="B100" s="11"/>
      <c r="C100" s="24">
        <v>2632453</v>
      </c>
      <c r="D100" s="23"/>
      <c r="E100" s="24">
        <v>9340744978</v>
      </c>
      <c r="F100" s="23"/>
      <c r="G100" s="24">
        <v>6513190072.6738501</v>
      </c>
      <c r="H100" s="23"/>
      <c r="I100" s="24">
        <v>0</v>
      </c>
      <c r="J100" s="23"/>
      <c r="K100" s="24">
        <v>0</v>
      </c>
      <c r="L100" s="23"/>
      <c r="M100" s="24">
        <v>-2632453</v>
      </c>
      <c r="N100" s="23"/>
      <c r="O100" s="24">
        <v>-7431683364</v>
      </c>
      <c r="P100" s="23"/>
      <c r="Q100" s="24">
        <v>0</v>
      </c>
      <c r="R100" s="23"/>
      <c r="S100" s="24">
        <v>0</v>
      </c>
      <c r="T100" s="23"/>
      <c r="U100" s="24">
        <v>0</v>
      </c>
      <c r="V100" s="23"/>
      <c r="W100" s="24">
        <v>0</v>
      </c>
      <c r="X100" s="11"/>
      <c r="Y100" s="26">
        <f t="shared" si="3"/>
        <v>0</v>
      </c>
    </row>
    <row r="101" spans="1:25" ht="55.5" customHeight="1" x14ac:dyDescent="0.4">
      <c r="A101" s="18" t="s">
        <v>50</v>
      </c>
      <c r="B101" s="11"/>
      <c r="C101" s="24">
        <v>4800000</v>
      </c>
      <c r="D101" s="23"/>
      <c r="E101" s="24">
        <v>22365102667</v>
      </c>
      <c r="F101" s="23"/>
      <c r="G101" s="24">
        <v>17296470000</v>
      </c>
      <c r="H101" s="23"/>
      <c r="I101" s="24">
        <v>0</v>
      </c>
      <c r="J101" s="23"/>
      <c r="K101" s="24">
        <v>0</v>
      </c>
      <c r="L101" s="23"/>
      <c r="M101" s="24">
        <v>-4800000</v>
      </c>
      <c r="N101" s="23"/>
      <c r="O101" s="24">
        <v>-15788695018</v>
      </c>
      <c r="P101" s="23"/>
      <c r="Q101" s="24">
        <v>0</v>
      </c>
      <c r="R101" s="23"/>
      <c r="S101" s="24">
        <v>0</v>
      </c>
      <c r="T101" s="23"/>
      <c r="U101" s="24">
        <v>0</v>
      </c>
      <c r="V101" s="23"/>
      <c r="W101" s="24">
        <v>0</v>
      </c>
      <c r="X101" s="11"/>
      <c r="Y101" s="26">
        <f t="shared" si="3"/>
        <v>0</v>
      </c>
    </row>
    <row r="102" spans="1:25" ht="55.5" customHeight="1" x14ac:dyDescent="0.4">
      <c r="A102" s="18" t="s">
        <v>51</v>
      </c>
      <c r="B102" s="11"/>
      <c r="C102" s="24">
        <v>249996</v>
      </c>
      <c r="D102" s="23"/>
      <c r="E102" s="24">
        <v>1783864730</v>
      </c>
      <c r="F102" s="23"/>
      <c r="G102" s="24">
        <v>1898605121.832</v>
      </c>
      <c r="H102" s="23"/>
      <c r="I102" s="24">
        <v>0</v>
      </c>
      <c r="J102" s="23"/>
      <c r="K102" s="24">
        <v>0</v>
      </c>
      <c r="L102" s="23"/>
      <c r="M102" s="24">
        <v>-249996</v>
      </c>
      <c r="N102" s="23"/>
      <c r="O102" s="24">
        <v>-1819082428</v>
      </c>
      <c r="P102" s="23"/>
      <c r="Q102" s="24">
        <v>0</v>
      </c>
      <c r="R102" s="23"/>
      <c r="S102" s="24">
        <v>0</v>
      </c>
      <c r="T102" s="23"/>
      <c r="U102" s="24">
        <v>0</v>
      </c>
      <c r="V102" s="23"/>
      <c r="W102" s="24">
        <v>0</v>
      </c>
      <c r="X102" s="11"/>
      <c r="Y102" s="26">
        <f t="shared" si="3"/>
        <v>0</v>
      </c>
    </row>
    <row r="103" spans="1:25" ht="55.5" customHeight="1" x14ac:dyDescent="0.4">
      <c r="A103" s="18" t="s">
        <v>60</v>
      </c>
      <c r="B103" s="11"/>
      <c r="C103" s="24">
        <v>800000</v>
      </c>
      <c r="D103" s="23"/>
      <c r="E103" s="24">
        <v>12025409163</v>
      </c>
      <c r="F103" s="23"/>
      <c r="G103" s="24">
        <v>11300360400</v>
      </c>
      <c r="H103" s="23"/>
      <c r="I103" s="24">
        <v>0</v>
      </c>
      <c r="J103" s="23"/>
      <c r="K103" s="24">
        <v>0</v>
      </c>
      <c r="L103" s="23"/>
      <c r="M103" s="24">
        <v>-800000</v>
      </c>
      <c r="N103" s="23"/>
      <c r="O103" s="24">
        <v>-12286458106</v>
      </c>
      <c r="P103" s="23"/>
      <c r="Q103" s="24">
        <v>0</v>
      </c>
      <c r="R103" s="23"/>
      <c r="S103" s="24">
        <v>0</v>
      </c>
      <c r="T103" s="23"/>
      <c r="U103" s="24">
        <v>0</v>
      </c>
      <c r="V103" s="23"/>
      <c r="W103" s="24">
        <v>0</v>
      </c>
      <c r="X103" s="11"/>
      <c r="Y103" s="26">
        <f t="shared" si="3"/>
        <v>0</v>
      </c>
    </row>
    <row r="104" spans="1:25" ht="55.5" customHeight="1" x14ac:dyDescent="0.4">
      <c r="A104" s="18" t="s">
        <v>64</v>
      </c>
      <c r="B104" s="11"/>
      <c r="C104" s="24">
        <v>1800000</v>
      </c>
      <c r="D104" s="23"/>
      <c r="E104" s="24">
        <v>6717775336</v>
      </c>
      <c r="F104" s="23"/>
      <c r="G104" s="24">
        <v>11898778500</v>
      </c>
      <c r="H104" s="23"/>
      <c r="I104" s="24">
        <v>0</v>
      </c>
      <c r="J104" s="23"/>
      <c r="K104" s="24">
        <v>0</v>
      </c>
      <c r="L104" s="23"/>
      <c r="M104" s="24">
        <v>-1800000</v>
      </c>
      <c r="N104" s="23"/>
      <c r="O104" s="24">
        <v>-12739890974</v>
      </c>
      <c r="P104" s="23"/>
      <c r="Q104" s="24">
        <v>0</v>
      </c>
      <c r="R104" s="23"/>
      <c r="S104" s="24">
        <v>0</v>
      </c>
      <c r="T104" s="23"/>
      <c r="U104" s="24">
        <v>0</v>
      </c>
      <c r="V104" s="23"/>
      <c r="W104" s="24">
        <v>0</v>
      </c>
      <c r="X104" s="11"/>
      <c r="Y104" s="26">
        <f t="shared" si="3"/>
        <v>0</v>
      </c>
    </row>
    <row r="105" spans="1:25" ht="55.5" customHeight="1" x14ac:dyDescent="0.4">
      <c r="A105" s="18" t="s">
        <v>69</v>
      </c>
      <c r="B105" s="11"/>
      <c r="C105" s="24">
        <v>0</v>
      </c>
      <c r="D105" s="23"/>
      <c r="E105" s="24">
        <v>0</v>
      </c>
      <c r="F105" s="23"/>
      <c r="G105" s="24">
        <v>0</v>
      </c>
      <c r="H105" s="23"/>
      <c r="I105" s="24">
        <v>8000000</v>
      </c>
      <c r="J105" s="23"/>
      <c r="K105" s="24">
        <v>641165035</v>
      </c>
      <c r="L105" s="23"/>
      <c r="M105" s="24">
        <v>0</v>
      </c>
      <c r="N105" s="23"/>
      <c r="O105" s="24">
        <v>0</v>
      </c>
      <c r="P105" s="23"/>
      <c r="Q105" s="24">
        <v>0</v>
      </c>
      <c r="R105" s="23"/>
      <c r="S105" s="24">
        <v>0</v>
      </c>
      <c r="T105" s="23"/>
      <c r="U105" s="24">
        <v>0</v>
      </c>
      <c r="V105" s="23"/>
      <c r="W105" s="24">
        <v>0</v>
      </c>
      <c r="X105" s="11"/>
      <c r="Y105" s="26">
        <f t="shared" si="3"/>
        <v>0</v>
      </c>
    </row>
    <row r="106" spans="1:25" ht="55.5" customHeight="1" x14ac:dyDescent="0.4">
      <c r="A106" s="18" t="s">
        <v>72</v>
      </c>
      <c r="B106" s="11"/>
      <c r="C106" s="24">
        <v>0</v>
      </c>
      <c r="D106" s="23"/>
      <c r="E106" s="24">
        <v>0</v>
      </c>
      <c r="F106" s="23"/>
      <c r="G106" s="24">
        <v>0</v>
      </c>
      <c r="H106" s="23"/>
      <c r="I106" s="24">
        <v>49000000</v>
      </c>
      <c r="J106" s="23"/>
      <c r="K106" s="24">
        <v>2250114013</v>
      </c>
      <c r="L106" s="23"/>
      <c r="M106" s="24">
        <v>0</v>
      </c>
      <c r="N106" s="23"/>
      <c r="O106" s="24">
        <v>0</v>
      </c>
      <c r="P106" s="23"/>
      <c r="Q106" s="24">
        <v>0</v>
      </c>
      <c r="R106" s="23"/>
      <c r="S106" s="24">
        <v>0</v>
      </c>
      <c r="T106" s="23"/>
      <c r="U106" s="24">
        <v>0</v>
      </c>
      <c r="V106" s="23"/>
      <c r="W106" s="24">
        <v>0</v>
      </c>
      <c r="X106" s="11"/>
      <c r="Y106" s="26">
        <f t="shared" si="3"/>
        <v>0</v>
      </c>
    </row>
    <row r="107" spans="1:25" ht="55.5" customHeight="1" x14ac:dyDescent="0.4">
      <c r="A107" s="18" t="s">
        <v>74</v>
      </c>
      <c r="B107" s="11"/>
      <c r="C107" s="24">
        <v>0</v>
      </c>
      <c r="D107" s="23"/>
      <c r="E107" s="24">
        <v>0</v>
      </c>
      <c r="F107" s="23"/>
      <c r="G107" s="24">
        <v>0</v>
      </c>
      <c r="H107" s="23"/>
      <c r="I107" s="24">
        <v>117736647</v>
      </c>
      <c r="J107" s="23"/>
      <c r="K107" s="24">
        <v>13918502731</v>
      </c>
      <c r="L107" s="23"/>
      <c r="M107" s="24">
        <v>-46837989</v>
      </c>
      <c r="N107" s="23"/>
      <c r="O107" s="24">
        <v>-5668591037.8100004</v>
      </c>
      <c r="P107" s="23"/>
      <c r="Q107" s="24">
        <v>0</v>
      </c>
      <c r="R107" s="23"/>
      <c r="S107" s="24">
        <v>0</v>
      </c>
      <c r="T107" s="23"/>
      <c r="U107" s="24">
        <v>0</v>
      </c>
      <c r="V107" s="23"/>
      <c r="W107" s="24">
        <v>0</v>
      </c>
      <c r="X107" s="11"/>
      <c r="Y107" s="26">
        <f t="shared" si="3"/>
        <v>0</v>
      </c>
    </row>
    <row r="108" spans="1:25" ht="55.5" customHeight="1" thickBot="1" x14ac:dyDescent="0.45">
      <c r="A108" s="18" t="s">
        <v>75</v>
      </c>
      <c r="B108" s="11"/>
      <c r="C108" s="24">
        <v>0</v>
      </c>
      <c r="D108" s="23"/>
      <c r="E108" s="29">
        <v>0</v>
      </c>
      <c r="F108" s="23"/>
      <c r="G108" s="29">
        <v>0</v>
      </c>
      <c r="H108" s="23"/>
      <c r="I108" s="29">
        <v>178479000</v>
      </c>
      <c r="J108" s="23"/>
      <c r="K108" s="29">
        <v>10320442688</v>
      </c>
      <c r="L108" s="23"/>
      <c r="M108" s="29">
        <v>-82389306</v>
      </c>
      <c r="N108" s="23"/>
      <c r="O108" s="24">
        <v>-5156417105.2799997</v>
      </c>
      <c r="P108" s="23"/>
      <c r="Q108" s="29">
        <v>0</v>
      </c>
      <c r="R108" s="23"/>
      <c r="S108" s="22">
        <v>0</v>
      </c>
      <c r="T108" s="23"/>
      <c r="U108" s="29">
        <v>0</v>
      </c>
      <c r="V108" s="23"/>
      <c r="W108" s="29">
        <v>0</v>
      </c>
      <c r="X108" s="11"/>
      <c r="Y108" s="30">
        <f t="shared" si="3"/>
        <v>0</v>
      </c>
    </row>
    <row r="109" spans="1:25" ht="55.5" customHeight="1" thickBot="1" x14ac:dyDescent="0.45">
      <c r="A109" s="20" t="s">
        <v>77</v>
      </c>
      <c r="B109" s="21"/>
      <c r="C109" s="31">
        <f>SUM(C94:C108)</f>
        <v>1251004758</v>
      </c>
      <c r="D109" s="23"/>
      <c r="E109" s="31">
        <f>SUM(E94:E108)</f>
        <v>3184298403884</v>
      </c>
      <c r="F109" s="23"/>
      <c r="G109" s="31">
        <f>SUM(G94:G108)</f>
        <v>3721353816867.9951</v>
      </c>
      <c r="H109" s="23"/>
      <c r="I109" s="31">
        <f>SUM(I94:I108)</f>
        <v>2259711580</v>
      </c>
      <c r="J109" s="23"/>
      <c r="K109" s="31">
        <f>SUM(K94:K108)</f>
        <v>1432119726241</v>
      </c>
      <c r="L109" s="23"/>
      <c r="M109" s="31">
        <f>SUM(M94:M108)</f>
        <v>-1325475789</v>
      </c>
      <c r="N109" s="23"/>
      <c r="O109" s="31">
        <f>SUM(O94:O108)</f>
        <v>-902835059790.09009</v>
      </c>
      <c r="P109" s="23"/>
      <c r="Q109" s="31">
        <f>SUM(Q94:Q108)</f>
        <v>1961252197</v>
      </c>
      <c r="R109" s="23"/>
      <c r="S109" s="22"/>
      <c r="T109" s="23"/>
      <c r="U109" s="31">
        <f>SUM(U94:U108)</f>
        <v>3363764210068</v>
      </c>
      <c r="V109" s="23"/>
      <c r="W109" s="31">
        <f>SUM(W94:W108)</f>
        <v>3798885017615.0005</v>
      </c>
      <c r="X109" s="11"/>
      <c r="Y109" s="32">
        <f>SUM(Y94:Y108)</f>
        <v>0.98757571247795894</v>
      </c>
    </row>
    <row r="110" spans="1:25" ht="16.5" thickTop="1" x14ac:dyDescent="0.4"/>
    <row r="111" spans="1:25" ht="24.75" x14ac:dyDescent="0.4">
      <c r="Q111" s="24"/>
      <c r="U111" s="24">
        <v>3363398022116</v>
      </c>
      <c r="W111" s="25">
        <v>435127380377</v>
      </c>
      <c r="Y111" s="26">
        <v>0.98760000000000003</v>
      </c>
    </row>
    <row r="112" spans="1:25" ht="24.75" x14ac:dyDescent="0.4">
      <c r="Q112" s="24"/>
      <c r="U112" s="36">
        <v>366187952</v>
      </c>
      <c r="W112" s="36">
        <v>-6572830</v>
      </c>
      <c r="Y112" s="26">
        <f>Y111-Y109</f>
        <v>2.4287522041088749E-5</v>
      </c>
    </row>
    <row r="113" spans="21:23" x14ac:dyDescent="0.4">
      <c r="U113" s="36">
        <f>U111+U112</f>
        <v>3363764210068</v>
      </c>
      <c r="W113" s="36">
        <f>U113+W111+W112</f>
        <v>3798885017615</v>
      </c>
    </row>
    <row r="114" spans="21:23" x14ac:dyDescent="0.4">
      <c r="U114" s="36">
        <f>U113-U109</f>
        <v>0</v>
      </c>
      <c r="W114" s="36">
        <f>W113-W109</f>
        <v>0</v>
      </c>
    </row>
  </sheetData>
  <sortState ref="A11:Y108">
    <sortCondition descending="1" ref="W11:W108"/>
  </sortState>
  <mergeCells count="77">
    <mergeCell ref="C34:Y34"/>
    <mergeCell ref="A1:Y1"/>
    <mergeCell ref="A2:Y2"/>
    <mergeCell ref="A3:Y3"/>
    <mergeCell ref="A5:Y5"/>
    <mergeCell ref="A6:Y6"/>
    <mergeCell ref="I8:O8"/>
    <mergeCell ref="C7:Y7"/>
    <mergeCell ref="Q8:Y8"/>
    <mergeCell ref="Q9:Q10"/>
    <mergeCell ref="S9:S10"/>
    <mergeCell ref="U9:U10"/>
    <mergeCell ref="W9:W10"/>
    <mergeCell ref="Y9:Y10"/>
    <mergeCell ref="C9:C10"/>
    <mergeCell ref="C8:G8"/>
    <mergeCell ref="A9:A10"/>
    <mergeCell ref="A29:Y29"/>
    <mergeCell ref="A30:Y30"/>
    <mergeCell ref="A31:Y31"/>
    <mergeCell ref="A33:Y33"/>
    <mergeCell ref="E9:E10"/>
    <mergeCell ref="G9:G10"/>
    <mergeCell ref="I9:K9"/>
    <mergeCell ref="M9:O9"/>
    <mergeCell ref="A58:Y58"/>
    <mergeCell ref="C35:G35"/>
    <mergeCell ref="I35:O35"/>
    <mergeCell ref="Q35:Y35"/>
    <mergeCell ref="A36:A37"/>
    <mergeCell ref="C36:C37"/>
    <mergeCell ref="E36:E37"/>
    <mergeCell ref="G36:G37"/>
    <mergeCell ref="I36:K36"/>
    <mergeCell ref="M36:O36"/>
    <mergeCell ref="Q36:Q37"/>
    <mergeCell ref="S36:S37"/>
    <mergeCell ref="U36:U37"/>
    <mergeCell ref="W36:W37"/>
    <mergeCell ref="Y36:Y37"/>
    <mergeCell ref="A57:Y57"/>
    <mergeCell ref="A59:Y59"/>
    <mergeCell ref="A61:Y61"/>
    <mergeCell ref="C62:Y62"/>
    <mergeCell ref="C63:G63"/>
    <mergeCell ref="I63:O63"/>
    <mergeCell ref="Q63:Y63"/>
    <mergeCell ref="A85:Y85"/>
    <mergeCell ref="A64:A65"/>
    <mergeCell ref="C64:C65"/>
    <mergeCell ref="E64:E65"/>
    <mergeCell ref="G64:G65"/>
    <mergeCell ref="I64:K64"/>
    <mergeCell ref="M64:O64"/>
    <mergeCell ref="Q64:Q65"/>
    <mergeCell ref="S64:S65"/>
    <mergeCell ref="U64:U65"/>
    <mergeCell ref="W64:W65"/>
    <mergeCell ref="Y64:Y65"/>
    <mergeCell ref="M92:O92"/>
    <mergeCell ref="A86:Y86"/>
    <mergeCell ref="A87:Y87"/>
    <mergeCell ref="A89:Y89"/>
    <mergeCell ref="C90:Y90"/>
    <mergeCell ref="C91:G91"/>
    <mergeCell ref="I91:O91"/>
    <mergeCell ref="Q91:Y91"/>
    <mergeCell ref="A92:A93"/>
    <mergeCell ref="C92:C93"/>
    <mergeCell ref="E92:E93"/>
    <mergeCell ref="G92:G93"/>
    <mergeCell ref="I92:K92"/>
    <mergeCell ref="Q92:Q93"/>
    <mergeCell ref="S92:S93"/>
    <mergeCell ref="U92:U93"/>
    <mergeCell ref="W92:W93"/>
    <mergeCell ref="Y92:Y93"/>
  </mergeCells>
  <pageMargins left="0.39" right="0.39" top="0.39" bottom="0.39" header="0" footer="0"/>
  <pageSetup scale="35" fitToHeight="0" orientation="landscape" r:id="rId1"/>
  <rowBreaks count="3" manualBreakCount="3">
    <brk id="27" max="26" man="1"/>
    <brk id="55" max="26" man="1"/>
    <brk id="83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88"/>
  <sheetViews>
    <sheetView rightToLeft="1" view="pageBreakPreview" topLeftCell="A13" zoomScale="60" zoomScaleNormal="100" workbookViewId="0">
      <selection activeCell="C6" sqref="C6:U6"/>
    </sheetView>
  </sheetViews>
  <sheetFormatPr defaultRowHeight="15.75" x14ac:dyDescent="0.4"/>
  <cols>
    <col min="1" max="1" width="40.140625" style="6" customWidth="1"/>
    <col min="2" max="2" width="1.28515625" style="6" customWidth="1"/>
    <col min="3" max="3" width="22.140625" style="6" customWidth="1"/>
    <col min="4" max="4" width="1.28515625" style="6" customWidth="1"/>
    <col min="5" max="5" width="20.85546875" style="6" customWidth="1"/>
    <col min="6" max="6" width="1.28515625" style="6" customWidth="1"/>
    <col min="7" max="7" width="21.140625" style="6" customWidth="1"/>
    <col min="8" max="8" width="1.28515625" style="6" customWidth="1"/>
    <col min="9" max="9" width="22.42578125" style="6" customWidth="1"/>
    <col min="10" max="10" width="1.28515625" style="8" customWidth="1"/>
    <col min="11" max="11" width="22.28515625" style="8" customWidth="1"/>
    <col min="12" max="12" width="1.28515625" style="8" customWidth="1"/>
    <col min="13" max="13" width="23.28515625" style="8" customWidth="1"/>
    <col min="14" max="14" width="1.42578125" style="8" customWidth="1"/>
    <col min="15" max="15" width="19.85546875" style="6" customWidth="1"/>
    <col min="16" max="16" width="1.28515625" style="6" customWidth="1"/>
    <col min="17" max="17" width="25.7109375" style="6" customWidth="1"/>
    <col min="18" max="18" width="1.28515625" style="6" customWidth="1"/>
    <col min="19" max="19" width="22" style="6" customWidth="1"/>
    <col min="20" max="20" width="1.28515625" style="6" customWidth="1"/>
    <col min="21" max="21" width="20" style="6" customWidth="1"/>
    <col min="22" max="22" width="1.28515625" style="6" customWidth="1"/>
    <col min="23" max="16384" width="9.140625" style="6"/>
  </cols>
  <sheetData>
    <row r="1" spans="1:22" ht="39.75" customHeight="1" x14ac:dyDescent="0.4">
      <c r="A1" s="82" t="str">
        <f>سهام!A1</f>
        <v>صندوق سرمایه گذاری بخشی پتروشیمی دماوند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3"/>
    </row>
    <row r="2" spans="1:22" ht="39.75" customHeight="1" x14ac:dyDescent="0.4">
      <c r="A2" s="82" t="str">
        <f>سهام!A2</f>
        <v>صورت وضعیت پرتفوی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3"/>
    </row>
    <row r="3" spans="1:22" ht="39.75" customHeight="1" x14ac:dyDescent="0.4">
      <c r="A3" s="82" t="str">
        <f>سهام!A3</f>
        <v>به تاریخ 31 اردیبهشت 1404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3"/>
    </row>
    <row r="4" spans="1:22" ht="39.75" customHeight="1" x14ac:dyDescent="0.4">
      <c r="A4" s="8"/>
      <c r="B4" s="8"/>
      <c r="C4" s="8"/>
      <c r="D4" s="8"/>
      <c r="E4" s="8"/>
      <c r="F4" s="8"/>
      <c r="G4" s="8"/>
      <c r="H4" s="8"/>
      <c r="I4" s="8"/>
      <c r="O4" s="8"/>
      <c r="P4" s="8"/>
      <c r="Q4" s="8"/>
      <c r="R4" s="8"/>
      <c r="S4" s="8"/>
      <c r="T4" s="8"/>
      <c r="U4" s="8"/>
      <c r="V4" s="8"/>
    </row>
    <row r="5" spans="1:22" ht="39.75" customHeight="1" x14ac:dyDescent="0.4">
      <c r="A5" s="86" t="s">
        <v>81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39"/>
    </row>
    <row r="6" spans="1:22" ht="39.75" customHeight="1" x14ac:dyDescent="0.65">
      <c r="A6" s="4"/>
      <c r="B6" s="39"/>
      <c r="C6" s="87" t="s">
        <v>171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39"/>
    </row>
    <row r="7" spans="1:22" ht="39.75" customHeight="1" thickBot="1" x14ac:dyDescent="0.7">
      <c r="C7" s="85" t="s">
        <v>3</v>
      </c>
      <c r="D7" s="85"/>
      <c r="E7" s="85"/>
      <c r="F7" s="85"/>
      <c r="G7" s="85"/>
      <c r="H7" s="85"/>
      <c r="I7" s="85"/>
      <c r="J7" s="85"/>
      <c r="K7" s="85"/>
      <c r="L7" s="41"/>
      <c r="M7" s="85" t="s">
        <v>5</v>
      </c>
      <c r="N7" s="85"/>
      <c r="O7" s="85"/>
      <c r="P7" s="85"/>
      <c r="Q7" s="85"/>
      <c r="R7" s="85"/>
      <c r="S7" s="85"/>
      <c r="T7" s="85"/>
      <c r="U7" s="85"/>
      <c r="V7" s="38"/>
    </row>
    <row r="8" spans="1:22" ht="39.75" customHeight="1" thickBot="1" x14ac:dyDescent="0.65">
      <c r="A8" s="35" t="s">
        <v>78</v>
      </c>
      <c r="B8" s="33"/>
      <c r="C8" s="35" t="s">
        <v>82</v>
      </c>
      <c r="D8" s="34"/>
      <c r="E8" s="35" t="s">
        <v>83</v>
      </c>
      <c r="F8" s="34"/>
      <c r="G8" s="35" t="s">
        <v>84</v>
      </c>
      <c r="H8" s="42"/>
      <c r="I8" s="35" t="s">
        <v>79</v>
      </c>
      <c r="J8" s="34"/>
      <c r="K8" s="35" t="s">
        <v>80</v>
      </c>
      <c r="L8" s="42"/>
      <c r="M8" s="35" t="s">
        <v>82</v>
      </c>
      <c r="N8" s="21"/>
      <c r="O8" s="43" t="s">
        <v>83</v>
      </c>
      <c r="P8" s="34"/>
      <c r="Q8" s="35" t="s">
        <v>84</v>
      </c>
      <c r="R8" s="42"/>
      <c r="S8" s="44" t="s">
        <v>79</v>
      </c>
      <c r="T8" s="42"/>
      <c r="U8" s="35" t="s">
        <v>80</v>
      </c>
      <c r="V8" s="8"/>
    </row>
    <row r="9" spans="1:22" ht="39.75" customHeight="1" x14ac:dyDescent="0.4">
      <c r="A9" s="18" t="s">
        <v>101</v>
      </c>
      <c r="C9" s="14" t="s">
        <v>86</v>
      </c>
      <c r="D9" s="11"/>
      <c r="E9" s="14" t="s">
        <v>88</v>
      </c>
      <c r="F9" s="11"/>
      <c r="G9" s="14" t="s">
        <v>88</v>
      </c>
      <c r="H9" s="45"/>
      <c r="I9" s="14" t="s">
        <v>88</v>
      </c>
      <c r="J9" s="19"/>
      <c r="K9" s="14" t="s">
        <v>88</v>
      </c>
      <c r="L9" s="40"/>
      <c r="M9" s="14" t="s">
        <v>86</v>
      </c>
      <c r="N9" s="14"/>
      <c r="O9" s="14" t="s">
        <v>87</v>
      </c>
      <c r="P9" s="11"/>
      <c r="Q9" s="15">
        <v>655485375</v>
      </c>
      <c r="R9" s="14"/>
      <c r="S9" s="15">
        <v>588</v>
      </c>
      <c r="T9" s="14"/>
      <c r="U9" s="14" t="s">
        <v>100</v>
      </c>
      <c r="V9" s="7"/>
    </row>
    <row r="10" spans="1:22" ht="39.75" customHeight="1" x14ac:dyDescent="0.4">
      <c r="A10" s="18" t="s">
        <v>97</v>
      </c>
      <c r="C10" s="14" t="s">
        <v>86</v>
      </c>
      <c r="D10" s="11"/>
      <c r="E10" s="14" t="s">
        <v>87</v>
      </c>
      <c r="F10" s="11"/>
      <c r="G10" s="15">
        <v>20000000</v>
      </c>
      <c r="H10" s="45"/>
      <c r="I10" s="15">
        <v>500</v>
      </c>
      <c r="J10" s="19"/>
      <c r="K10" s="14" t="s">
        <v>96</v>
      </c>
      <c r="L10" s="40"/>
      <c r="M10" s="14" t="s">
        <v>86</v>
      </c>
      <c r="N10" s="14"/>
      <c r="O10" s="14" t="s">
        <v>87</v>
      </c>
      <c r="P10" s="11"/>
      <c r="Q10" s="15">
        <v>250707000</v>
      </c>
      <c r="R10" s="14"/>
      <c r="S10" s="15">
        <v>500</v>
      </c>
      <c r="T10" s="14"/>
      <c r="U10" s="14" t="s">
        <v>96</v>
      </c>
      <c r="V10" s="7"/>
    </row>
    <row r="11" spans="1:22" ht="39.75" customHeight="1" x14ac:dyDescent="0.4">
      <c r="A11" s="18" t="s">
        <v>108</v>
      </c>
      <c r="C11" s="14" t="s">
        <v>86</v>
      </c>
      <c r="D11" s="11"/>
      <c r="E11" s="14" t="s">
        <v>88</v>
      </c>
      <c r="F11" s="11"/>
      <c r="G11" s="14" t="s">
        <v>88</v>
      </c>
      <c r="H11" s="45"/>
      <c r="I11" s="14" t="s">
        <v>88</v>
      </c>
      <c r="J11" s="19"/>
      <c r="K11" s="14" t="s">
        <v>88</v>
      </c>
      <c r="L11" s="40"/>
      <c r="M11" s="14" t="s">
        <v>86</v>
      </c>
      <c r="N11" s="14"/>
      <c r="O11" s="14" t="s">
        <v>87</v>
      </c>
      <c r="P11" s="11"/>
      <c r="Q11" s="15">
        <v>206934000</v>
      </c>
      <c r="R11" s="14"/>
      <c r="S11" s="15">
        <v>600</v>
      </c>
      <c r="T11" s="14"/>
      <c r="U11" s="14" t="s">
        <v>96</v>
      </c>
      <c r="V11" s="7"/>
    </row>
    <row r="12" spans="1:22" ht="39.75" customHeight="1" x14ac:dyDescent="0.4">
      <c r="A12" s="18" t="s">
        <v>95</v>
      </c>
      <c r="C12" s="14" t="s">
        <v>86</v>
      </c>
      <c r="D12" s="11"/>
      <c r="E12" s="14" t="s">
        <v>87</v>
      </c>
      <c r="F12" s="11"/>
      <c r="G12" s="15">
        <v>102444000</v>
      </c>
      <c r="H12" s="45"/>
      <c r="I12" s="15">
        <v>400</v>
      </c>
      <c r="J12" s="19"/>
      <c r="K12" s="14" t="s">
        <v>96</v>
      </c>
      <c r="L12" s="40"/>
      <c r="M12" s="14" t="s">
        <v>86</v>
      </c>
      <c r="N12" s="14"/>
      <c r="O12" s="14" t="s">
        <v>87</v>
      </c>
      <c r="P12" s="11"/>
      <c r="Q12" s="15">
        <v>105602000</v>
      </c>
      <c r="R12" s="14"/>
      <c r="S12" s="15">
        <v>400</v>
      </c>
      <c r="T12" s="14"/>
      <c r="U12" s="14" t="s">
        <v>96</v>
      </c>
      <c r="V12" s="7"/>
    </row>
    <row r="13" spans="1:22" ht="39.75" customHeight="1" x14ac:dyDescent="0.4">
      <c r="A13" s="18" t="s">
        <v>104</v>
      </c>
      <c r="C13" s="14" t="s">
        <v>86</v>
      </c>
      <c r="D13" s="11"/>
      <c r="E13" s="14" t="s">
        <v>88</v>
      </c>
      <c r="F13" s="11"/>
      <c r="G13" s="14" t="s">
        <v>88</v>
      </c>
      <c r="H13" s="45"/>
      <c r="I13" s="14" t="s">
        <v>88</v>
      </c>
      <c r="J13" s="19"/>
      <c r="K13" s="14" t="s">
        <v>88</v>
      </c>
      <c r="L13" s="40"/>
      <c r="M13" s="14" t="s">
        <v>86</v>
      </c>
      <c r="N13" s="14"/>
      <c r="O13" s="14" t="s">
        <v>87</v>
      </c>
      <c r="P13" s="11"/>
      <c r="Q13" s="15">
        <v>83000000</v>
      </c>
      <c r="R13" s="14"/>
      <c r="S13" s="15">
        <v>1700</v>
      </c>
      <c r="T13" s="14"/>
      <c r="U13" s="14" t="s">
        <v>103</v>
      </c>
      <c r="V13" s="7"/>
    </row>
    <row r="14" spans="1:22" ht="39.75" customHeight="1" x14ac:dyDescent="0.4">
      <c r="A14" s="18" t="s">
        <v>69</v>
      </c>
      <c r="C14" s="14" t="s">
        <v>86</v>
      </c>
      <c r="D14" s="11"/>
      <c r="E14" s="14" t="s">
        <v>88</v>
      </c>
      <c r="F14" s="11"/>
      <c r="G14" s="14" t="s">
        <v>88</v>
      </c>
      <c r="H14" s="45"/>
      <c r="I14" s="14" t="s">
        <v>88</v>
      </c>
      <c r="J14" s="19"/>
      <c r="K14" s="14" t="s">
        <v>88</v>
      </c>
      <c r="L14" s="40"/>
      <c r="M14" s="14" t="s">
        <v>86</v>
      </c>
      <c r="N14" s="14"/>
      <c r="O14" s="14" t="s">
        <v>87</v>
      </c>
      <c r="P14" s="11"/>
      <c r="Q14" s="15">
        <v>70000000</v>
      </c>
      <c r="R14" s="14"/>
      <c r="S14" s="15">
        <v>700</v>
      </c>
      <c r="T14" s="14"/>
      <c r="U14" s="14" t="s">
        <v>96</v>
      </c>
      <c r="V14" s="7"/>
    </row>
    <row r="15" spans="1:22" ht="39.75" customHeight="1" x14ac:dyDescent="0.4">
      <c r="A15" s="18" t="s">
        <v>102</v>
      </c>
      <c r="C15" s="14" t="s">
        <v>86</v>
      </c>
      <c r="D15" s="11"/>
      <c r="E15" s="14" t="s">
        <v>88</v>
      </c>
      <c r="F15" s="11"/>
      <c r="G15" s="14" t="s">
        <v>88</v>
      </c>
      <c r="H15" s="45"/>
      <c r="I15" s="14" t="s">
        <v>88</v>
      </c>
      <c r="J15" s="19"/>
      <c r="K15" s="14" t="s">
        <v>88</v>
      </c>
      <c r="L15" s="40"/>
      <c r="M15" s="14" t="s">
        <v>86</v>
      </c>
      <c r="N15" s="14"/>
      <c r="O15" s="14" t="s">
        <v>87</v>
      </c>
      <c r="P15" s="11"/>
      <c r="Q15" s="15">
        <v>69908000</v>
      </c>
      <c r="R15" s="14"/>
      <c r="S15" s="15">
        <v>1600</v>
      </c>
      <c r="T15" s="14"/>
      <c r="U15" s="14" t="s">
        <v>103</v>
      </c>
      <c r="V15" s="7"/>
    </row>
    <row r="16" spans="1:22" ht="39.75" customHeight="1" x14ac:dyDescent="0.4">
      <c r="A16" s="18" t="s">
        <v>109</v>
      </c>
      <c r="C16" s="14" t="s">
        <v>86</v>
      </c>
      <c r="D16" s="11"/>
      <c r="E16" s="14" t="s">
        <v>88</v>
      </c>
      <c r="F16" s="11"/>
      <c r="G16" s="14" t="s">
        <v>88</v>
      </c>
      <c r="H16" s="45"/>
      <c r="I16" s="14" t="s">
        <v>88</v>
      </c>
      <c r="J16" s="19"/>
      <c r="K16" s="14" t="s">
        <v>88</v>
      </c>
      <c r="L16" s="40"/>
      <c r="M16" s="14" t="s">
        <v>86</v>
      </c>
      <c r="N16" s="14"/>
      <c r="O16" s="14" t="s">
        <v>87</v>
      </c>
      <c r="P16" s="11"/>
      <c r="Q16" s="15">
        <v>53740000</v>
      </c>
      <c r="R16" s="14"/>
      <c r="S16" s="15">
        <v>500</v>
      </c>
      <c r="T16" s="14"/>
      <c r="U16" s="14" t="s">
        <v>107</v>
      </c>
      <c r="V16" s="7"/>
    </row>
    <row r="17" spans="1:22" ht="39.75" customHeight="1" x14ac:dyDescent="0.4">
      <c r="A17" s="18" t="s">
        <v>110</v>
      </c>
      <c r="C17" s="14" t="s">
        <v>86</v>
      </c>
      <c r="D17" s="11"/>
      <c r="E17" s="14" t="s">
        <v>88</v>
      </c>
      <c r="F17" s="11"/>
      <c r="G17" s="14" t="s">
        <v>88</v>
      </c>
      <c r="H17" s="45"/>
      <c r="I17" s="14" t="s">
        <v>88</v>
      </c>
      <c r="J17" s="19"/>
      <c r="K17" s="14" t="s">
        <v>88</v>
      </c>
      <c r="L17" s="40"/>
      <c r="M17" s="14" t="s">
        <v>86</v>
      </c>
      <c r="N17" s="14"/>
      <c r="O17" s="14" t="s">
        <v>87</v>
      </c>
      <c r="P17" s="11"/>
      <c r="Q17" s="15">
        <v>37679000</v>
      </c>
      <c r="R17" s="14"/>
      <c r="S17" s="15">
        <v>600</v>
      </c>
      <c r="T17" s="14"/>
      <c r="U17" s="14" t="s">
        <v>107</v>
      </c>
      <c r="V17" s="7"/>
    </row>
    <row r="18" spans="1:22" ht="39.75" customHeight="1" x14ac:dyDescent="0.4">
      <c r="A18" s="18" t="s">
        <v>105</v>
      </c>
      <c r="C18" s="14" t="s">
        <v>86</v>
      </c>
      <c r="D18" s="11"/>
      <c r="E18" s="14" t="s">
        <v>88</v>
      </c>
      <c r="F18" s="11"/>
      <c r="G18" s="14" t="s">
        <v>88</v>
      </c>
      <c r="H18" s="45"/>
      <c r="I18" s="14" t="s">
        <v>88</v>
      </c>
      <c r="J18" s="19"/>
      <c r="K18" s="14" t="s">
        <v>88</v>
      </c>
      <c r="L18" s="40"/>
      <c r="M18" s="14" t="s">
        <v>86</v>
      </c>
      <c r="N18" s="14"/>
      <c r="O18" s="14" t="s">
        <v>87</v>
      </c>
      <c r="P18" s="11"/>
      <c r="Q18" s="15">
        <v>10551168</v>
      </c>
      <c r="R18" s="14"/>
      <c r="S18" s="15">
        <v>2640</v>
      </c>
      <c r="T18" s="14"/>
      <c r="U18" s="14" t="s">
        <v>96</v>
      </c>
      <c r="V18" s="7"/>
    </row>
    <row r="19" spans="1:22" ht="39.75" customHeight="1" x14ac:dyDescent="0.4">
      <c r="A19" s="18" t="s">
        <v>70</v>
      </c>
      <c r="C19" s="14" t="s">
        <v>86</v>
      </c>
      <c r="D19" s="11"/>
      <c r="E19" s="14" t="s">
        <v>88</v>
      </c>
      <c r="F19" s="11"/>
      <c r="G19" s="14" t="s">
        <v>88</v>
      </c>
      <c r="H19" s="45"/>
      <c r="I19" s="14" t="s">
        <v>88</v>
      </c>
      <c r="J19" s="19"/>
      <c r="K19" s="14" t="s">
        <v>88</v>
      </c>
      <c r="L19" s="40"/>
      <c r="M19" s="14" t="s">
        <v>86</v>
      </c>
      <c r="N19" s="14"/>
      <c r="O19" s="14" t="s">
        <v>111</v>
      </c>
      <c r="P19" s="11"/>
      <c r="Q19" s="15">
        <v>8499000</v>
      </c>
      <c r="R19" s="14"/>
      <c r="S19" s="15">
        <v>647</v>
      </c>
      <c r="T19" s="14"/>
      <c r="U19" s="14" t="s">
        <v>100</v>
      </c>
      <c r="V19" s="7"/>
    </row>
    <row r="20" spans="1:22" ht="39.75" customHeight="1" x14ac:dyDescent="0.4">
      <c r="A20" s="18" t="s">
        <v>106</v>
      </c>
      <c r="C20" s="14" t="s">
        <v>86</v>
      </c>
      <c r="D20" s="11"/>
      <c r="E20" s="14" t="s">
        <v>88</v>
      </c>
      <c r="F20" s="11"/>
      <c r="G20" s="14" t="s">
        <v>88</v>
      </c>
      <c r="H20" s="45"/>
      <c r="I20" s="14" t="s">
        <v>88</v>
      </c>
      <c r="J20" s="19"/>
      <c r="K20" s="14" t="s">
        <v>88</v>
      </c>
      <c r="L20" s="40"/>
      <c r="M20" s="14" t="s">
        <v>86</v>
      </c>
      <c r="N20" s="14"/>
      <c r="O20" s="14" t="s">
        <v>87</v>
      </c>
      <c r="P20" s="11"/>
      <c r="Q20" s="15">
        <v>4260000</v>
      </c>
      <c r="R20" s="14"/>
      <c r="S20" s="15">
        <v>3873</v>
      </c>
      <c r="T20" s="14"/>
      <c r="U20" s="14" t="s">
        <v>107</v>
      </c>
      <c r="V20" s="7"/>
    </row>
    <row r="21" spans="1:22" ht="39.75" customHeight="1" x14ac:dyDescent="0.4">
      <c r="A21" s="18" t="s">
        <v>98</v>
      </c>
      <c r="C21" s="14" t="s">
        <v>99</v>
      </c>
      <c r="D21" s="11"/>
      <c r="E21" s="14" t="s">
        <v>88</v>
      </c>
      <c r="F21" s="11"/>
      <c r="G21" s="14" t="s">
        <v>88</v>
      </c>
      <c r="H21" s="45"/>
      <c r="I21" s="14" t="s">
        <v>88</v>
      </c>
      <c r="J21" s="19"/>
      <c r="K21" s="14" t="s">
        <v>88</v>
      </c>
      <c r="L21" s="40"/>
      <c r="M21" s="14" t="s">
        <v>99</v>
      </c>
      <c r="N21" s="14"/>
      <c r="O21" s="14" t="s">
        <v>87</v>
      </c>
      <c r="P21" s="11"/>
      <c r="Q21" s="15">
        <v>1699800</v>
      </c>
      <c r="R21" s="14"/>
      <c r="S21" s="15">
        <v>588</v>
      </c>
      <c r="T21" s="14"/>
      <c r="U21" s="14" t="s">
        <v>100</v>
      </c>
      <c r="V21" s="7"/>
    </row>
    <row r="22" spans="1:22" ht="39.75" customHeight="1" x14ac:dyDescent="0.4">
      <c r="A22" s="18" t="s">
        <v>73</v>
      </c>
      <c r="C22" s="14" t="s">
        <v>99</v>
      </c>
      <c r="D22" s="11"/>
      <c r="E22" s="14" t="s">
        <v>88</v>
      </c>
      <c r="F22" s="11"/>
      <c r="G22" s="14" t="s">
        <v>88</v>
      </c>
      <c r="H22" s="45"/>
      <c r="I22" s="14" t="s">
        <v>88</v>
      </c>
      <c r="J22" s="19"/>
      <c r="K22" s="14" t="s">
        <v>88</v>
      </c>
      <c r="L22" s="40"/>
      <c r="M22" s="14" t="s">
        <v>99</v>
      </c>
      <c r="N22" s="14"/>
      <c r="O22" s="14" t="s">
        <v>111</v>
      </c>
      <c r="P22" s="11"/>
      <c r="Q22" s="15">
        <v>1699800</v>
      </c>
      <c r="R22" s="14"/>
      <c r="S22" s="15">
        <v>647</v>
      </c>
      <c r="T22" s="14"/>
      <c r="U22" s="14" t="s">
        <v>100</v>
      </c>
      <c r="V22" s="7"/>
    </row>
    <row r="23" spans="1:22" ht="39.75" customHeight="1" x14ac:dyDescent="0.4">
      <c r="A23" s="17" t="s">
        <v>85</v>
      </c>
      <c r="C23" s="10" t="s">
        <v>86</v>
      </c>
      <c r="D23" s="11"/>
      <c r="E23" s="10" t="s">
        <v>87</v>
      </c>
      <c r="F23" s="11"/>
      <c r="G23" s="12">
        <v>237990000</v>
      </c>
      <c r="H23" s="45"/>
      <c r="I23" s="12">
        <v>1300</v>
      </c>
      <c r="J23" s="19"/>
      <c r="K23" s="10" t="s">
        <v>89</v>
      </c>
      <c r="L23" s="40"/>
      <c r="M23" s="10" t="s">
        <v>86</v>
      </c>
      <c r="N23" s="10"/>
      <c r="O23" s="10" t="s">
        <v>88</v>
      </c>
      <c r="P23" s="11"/>
      <c r="Q23" s="10" t="s">
        <v>88</v>
      </c>
      <c r="R23" s="10"/>
      <c r="S23" s="10" t="s">
        <v>88</v>
      </c>
      <c r="T23" s="10"/>
      <c r="U23" s="10" t="s">
        <v>88</v>
      </c>
      <c r="V23" s="7"/>
    </row>
    <row r="24" spans="1:22" ht="39.75" customHeight="1" x14ac:dyDescent="0.4">
      <c r="A24" s="18" t="s">
        <v>90</v>
      </c>
      <c r="C24" s="14" t="s">
        <v>86</v>
      </c>
      <c r="D24" s="11"/>
      <c r="E24" s="14" t="s">
        <v>87</v>
      </c>
      <c r="F24" s="11"/>
      <c r="G24" s="15">
        <v>3280200</v>
      </c>
      <c r="H24" s="45"/>
      <c r="I24" s="15">
        <v>3521</v>
      </c>
      <c r="J24" s="19"/>
      <c r="K24" s="14" t="s">
        <v>91</v>
      </c>
      <c r="L24" s="40"/>
      <c r="M24" s="14" t="s">
        <v>86</v>
      </c>
      <c r="N24" s="14"/>
      <c r="O24" s="14" t="s">
        <v>88</v>
      </c>
      <c r="P24" s="11"/>
      <c r="Q24" s="10" t="s">
        <v>88</v>
      </c>
      <c r="R24" s="10"/>
      <c r="S24" s="10" t="s">
        <v>88</v>
      </c>
      <c r="T24" s="14"/>
      <c r="U24" s="14" t="s">
        <v>88</v>
      </c>
      <c r="V24" s="7"/>
    </row>
    <row r="25" spans="1:22" ht="39.75" customHeight="1" x14ac:dyDescent="0.4">
      <c r="A25" s="18" t="s">
        <v>92</v>
      </c>
      <c r="C25" s="14" t="s">
        <v>86</v>
      </c>
      <c r="D25" s="11"/>
      <c r="E25" s="14" t="s">
        <v>87</v>
      </c>
      <c r="F25" s="11"/>
      <c r="G25" s="15">
        <v>4438920</v>
      </c>
      <c r="H25" s="45"/>
      <c r="I25" s="15">
        <v>3873</v>
      </c>
      <c r="J25" s="19"/>
      <c r="K25" s="14" t="s">
        <v>91</v>
      </c>
      <c r="L25" s="40"/>
      <c r="M25" s="14" t="s">
        <v>86</v>
      </c>
      <c r="N25" s="14"/>
      <c r="O25" s="14" t="s">
        <v>88</v>
      </c>
      <c r="P25" s="11"/>
      <c r="Q25" s="10" t="s">
        <v>88</v>
      </c>
      <c r="R25" s="10"/>
      <c r="S25" s="10" t="s">
        <v>88</v>
      </c>
      <c r="T25" s="14"/>
      <c r="U25" s="14" t="s">
        <v>88</v>
      </c>
      <c r="V25" s="7"/>
    </row>
    <row r="26" spans="1:22" ht="39.75" customHeight="1" x14ac:dyDescent="0.4">
      <c r="A26" s="18" t="s">
        <v>93</v>
      </c>
      <c r="C26" s="14" t="s">
        <v>86</v>
      </c>
      <c r="D26" s="11"/>
      <c r="E26" s="14" t="s">
        <v>87</v>
      </c>
      <c r="F26" s="11"/>
      <c r="G26" s="15">
        <v>301050000</v>
      </c>
      <c r="H26" s="45"/>
      <c r="I26" s="15">
        <v>400</v>
      </c>
      <c r="J26" s="19"/>
      <c r="K26" s="14" t="s">
        <v>94</v>
      </c>
      <c r="L26" s="40"/>
      <c r="M26" s="14" t="s">
        <v>86</v>
      </c>
      <c r="N26" s="14"/>
      <c r="O26" s="14" t="s">
        <v>88</v>
      </c>
      <c r="P26" s="11"/>
      <c r="Q26" s="10" t="s">
        <v>88</v>
      </c>
      <c r="R26" s="10"/>
      <c r="S26" s="10" t="s">
        <v>88</v>
      </c>
      <c r="T26" s="14"/>
      <c r="U26" s="14" t="s">
        <v>88</v>
      </c>
      <c r="V26" s="7"/>
    </row>
    <row r="27" spans="1:22" ht="39.75" customHeight="1" x14ac:dyDescent="0.4">
      <c r="A27" s="18" t="s">
        <v>72</v>
      </c>
      <c r="C27" s="14" t="s">
        <v>86</v>
      </c>
      <c r="D27" s="11"/>
      <c r="E27" s="14" t="s">
        <v>87</v>
      </c>
      <c r="F27" s="11"/>
      <c r="G27" s="15">
        <v>40050000</v>
      </c>
      <c r="H27" s="45"/>
      <c r="I27" s="15">
        <v>500</v>
      </c>
      <c r="J27" s="19"/>
      <c r="K27" s="14" t="s">
        <v>94</v>
      </c>
      <c r="L27" s="40"/>
      <c r="M27" s="14" t="s">
        <v>86</v>
      </c>
      <c r="N27" s="14"/>
      <c r="O27" s="14" t="s">
        <v>88</v>
      </c>
      <c r="P27" s="11"/>
      <c r="Q27" s="10" t="s">
        <v>88</v>
      </c>
      <c r="R27" s="10"/>
      <c r="S27" s="10" t="s">
        <v>88</v>
      </c>
      <c r="T27" s="14"/>
      <c r="U27" s="14" t="s">
        <v>88</v>
      </c>
      <c r="V27" s="7"/>
    </row>
    <row r="28" spans="1:22" ht="21.75" customHeight="1" x14ac:dyDescent="0.4"/>
    <row r="29" spans="1:22" ht="21.75" customHeight="1" x14ac:dyDescent="0.4"/>
    <row r="30" spans="1:22" ht="21.75" customHeight="1" x14ac:dyDescent="0.4"/>
    <row r="31" spans="1:22" ht="21.75" customHeight="1" x14ac:dyDescent="0.4"/>
    <row r="32" spans="1:22" ht="21.75" customHeight="1" x14ac:dyDescent="0.4"/>
    <row r="33" ht="21.75" customHeight="1" x14ac:dyDescent="0.4"/>
    <row r="34" ht="21.75" customHeight="1" x14ac:dyDescent="0.4"/>
    <row r="35" ht="21.75" customHeight="1" x14ac:dyDescent="0.4"/>
    <row r="36" ht="21.75" customHeight="1" x14ac:dyDescent="0.4"/>
    <row r="37" ht="21.75" customHeight="1" x14ac:dyDescent="0.4"/>
    <row r="38" ht="21.75" customHeight="1" x14ac:dyDescent="0.4"/>
    <row r="39" ht="21.75" customHeight="1" x14ac:dyDescent="0.4"/>
    <row r="40" ht="21.75" customHeight="1" x14ac:dyDescent="0.4"/>
    <row r="41" ht="21.75" customHeight="1" x14ac:dyDescent="0.4"/>
    <row r="42" ht="21.75" customHeight="1" x14ac:dyDescent="0.4"/>
    <row r="43" ht="21.75" customHeight="1" x14ac:dyDescent="0.4"/>
    <row r="44" ht="21.75" customHeight="1" x14ac:dyDescent="0.4"/>
    <row r="45" ht="21.75" customHeight="1" x14ac:dyDescent="0.4"/>
    <row r="46" ht="21.75" customHeight="1" x14ac:dyDescent="0.4"/>
    <row r="47" ht="21.75" customHeight="1" x14ac:dyDescent="0.4"/>
    <row r="48" ht="21.75" customHeight="1" x14ac:dyDescent="0.4"/>
    <row r="49" ht="21.75" customHeight="1" x14ac:dyDescent="0.4"/>
    <row r="50" ht="21.75" customHeight="1" x14ac:dyDescent="0.4"/>
    <row r="51" ht="21.75" customHeight="1" x14ac:dyDescent="0.4"/>
    <row r="52" ht="21.75" customHeight="1" x14ac:dyDescent="0.4"/>
    <row r="53" ht="21.75" customHeight="1" x14ac:dyDescent="0.4"/>
    <row r="54" ht="21.75" customHeight="1" x14ac:dyDescent="0.4"/>
    <row r="55" ht="21.75" customHeight="1" x14ac:dyDescent="0.4"/>
    <row r="56" ht="21.75" customHeight="1" x14ac:dyDescent="0.4"/>
    <row r="57" ht="21.75" customHeight="1" x14ac:dyDescent="0.4"/>
    <row r="58" ht="21.75" customHeight="1" x14ac:dyDescent="0.4"/>
    <row r="59" ht="21.75" customHeight="1" x14ac:dyDescent="0.4"/>
    <row r="60" ht="21.75" customHeight="1" x14ac:dyDescent="0.4"/>
    <row r="61" ht="21.75" customHeight="1" x14ac:dyDescent="0.4"/>
    <row r="62" ht="21.75" customHeight="1" x14ac:dyDescent="0.4"/>
    <row r="63" ht="21.75" customHeight="1" x14ac:dyDescent="0.4"/>
    <row r="64" ht="21.75" customHeight="1" x14ac:dyDescent="0.4"/>
    <row r="65" ht="21.75" customHeight="1" x14ac:dyDescent="0.4"/>
    <row r="66" ht="21.75" customHeight="1" x14ac:dyDescent="0.4"/>
    <row r="67" ht="21.75" customHeight="1" x14ac:dyDescent="0.4"/>
    <row r="68" ht="21.75" customHeight="1" x14ac:dyDescent="0.4"/>
    <row r="69" ht="21.75" customHeight="1" x14ac:dyDescent="0.4"/>
    <row r="70" ht="21.75" customHeight="1" x14ac:dyDescent="0.4"/>
    <row r="71" ht="21.75" customHeight="1" x14ac:dyDescent="0.4"/>
    <row r="72" ht="21.75" customHeight="1" x14ac:dyDescent="0.4"/>
    <row r="73" ht="21.75" customHeight="1" x14ac:dyDescent="0.4"/>
    <row r="74" ht="21.75" customHeight="1" x14ac:dyDescent="0.4"/>
    <row r="75" ht="21.75" customHeight="1" x14ac:dyDescent="0.4"/>
    <row r="76" ht="21.75" customHeight="1" x14ac:dyDescent="0.4"/>
    <row r="77" ht="21.75" customHeight="1" x14ac:dyDescent="0.4"/>
    <row r="78" ht="21.75" customHeight="1" x14ac:dyDescent="0.4"/>
    <row r="79" ht="21.75" customHeight="1" x14ac:dyDescent="0.4"/>
    <row r="80" ht="21.75" customHeight="1" x14ac:dyDescent="0.4"/>
    <row r="81" ht="21.75" customHeight="1" x14ac:dyDescent="0.4"/>
    <row r="82" ht="21.75" customHeight="1" x14ac:dyDescent="0.4"/>
    <row r="83" ht="21.75" customHeight="1" x14ac:dyDescent="0.4"/>
    <row r="84" ht="21.75" customHeight="1" x14ac:dyDescent="0.4"/>
    <row r="85" ht="21.75" customHeight="1" x14ac:dyDescent="0.4"/>
    <row r="86" ht="21.75" customHeight="1" x14ac:dyDescent="0.4"/>
    <row r="87" ht="21.75" customHeight="1" x14ac:dyDescent="0.4"/>
    <row r="88" ht="21.75" customHeight="1" x14ac:dyDescent="0.4"/>
  </sheetData>
  <sortState ref="A9:U27">
    <sortCondition descending="1" ref="Q9:Q27"/>
  </sortState>
  <mergeCells count="7">
    <mergeCell ref="A1:U1"/>
    <mergeCell ref="A2:U2"/>
    <mergeCell ref="A3:U3"/>
    <mergeCell ref="C7:K7"/>
    <mergeCell ref="M7:U7"/>
    <mergeCell ref="A5:U5"/>
    <mergeCell ref="C6:U6"/>
  </mergeCells>
  <pageMargins left="0.39" right="0.39" top="0.39" bottom="0.39" header="0" footer="0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2"/>
  <sheetViews>
    <sheetView rightToLeft="1" view="pageBreakPreview" zoomScale="60" zoomScaleNormal="100" workbookViewId="0">
      <selection activeCell="N20" sqref="N20"/>
    </sheetView>
  </sheetViews>
  <sheetFormatPr defaultRowHeight="12.75" x14ac:dyDescent="0.2"/>
  <cols>
    <col min="1" max="1" width="35" customWidth="1"/>
    <col min="2" max="2" width="1.42578125" customWidth="1"/>
    <col min="3" max="3" width="20.85546875" bestFit="1" customWidth="1"/>
    <col min="4" max="4" width="1.42578125" customWidth="1"/>
    <col min="5" max="5" width="22.5703125" bestFit="1" customWidth="1"/>
    <col min="6" max="6" width="1.42578125" customWidth="1"/>
    <col min="7" max="7" width="23.42578125" bestFit="1" customWidth="1"/>
    <col min="8" max="8" width="1.42578125" customWidth="1"/>
    <col min="9" max="9" width="21.85546875" customWidth="1"/>
    <col min="10" max="10" width="1.42578125" customWidth="1"/>
    <col min="11" max="11" width="26.140625" bestFit="1" customWidth="1"/>
    <col min="12" max="12" width="1.42578125" customWidth="1"/>
    <col min="13" max="13" width="15.42578125" hidden="1" customWidth="1"/>
  </cols>
  <sheetData>
    <row r="1" spans="1:13" ht="39" customHeight="1" x14ac:dyDescent="0.2">
      <c r="A1" s="82" t="str">
        <f>سهام!A1</f>
        <v>صندوق سرمایه گذاری بخشی پتروشیمی دماوند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 ht="39" customHeight="1" x14ac:dyDescent="0.2">
      <c r="A2" s="82" t="str">
        <f>سهام!A2</f>
        <v>صورت وضعیت پرتفوی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3" ht="39" customHeight="1" x14ac:dyDescent="0.2">
      <c r="A3" s="82" t="str">
        <f>سهام!A3</f>
        <v>به تاریخ 31 اردیبهشت 1404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3" ht="39" customHeight="1" x14ac:dyDescent="0.2"/>
    <row r="5" spans="1:13" ht="39" customHeight="1" x14ac:dyDescent="0.2">
      <c r="A5" s="83" t="s">
        <v>175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3" ht="39" customHeight="1" x14ac:dyDescent="0.65">
      <c r="A6" s="54"/>
      <c r="B6" s="54"/>
      <c r="C6" s="88" t="s">
        <v>171</v>
      </c>
      <c r="D6" s="88"/>
      <c r="E6" s="88"/>
      <c r="F6" s="88"/>
      <c r="G6" s="88"/>
      <c r="H6" s="88"/>
      <c r="I6" s="88"/>
      <c r="J6" s="88"/>
      <c r="K6" s="88"/>
    </row>
    <row r="7" spans="1:13" ht="39" customHeight="1" thickBot="1" x14ac:dyDescent="0.7">
      <c r="C7" s="51" t="s">
        <v>3</v>
      </c>
      <c r="D7" s="52"/>
      <c r="E7" s="85" t="s">
        <v>4</v>
      </c>
      <c r="F7" s="85"/>
      <c r="G7" s="85"/>
      <c r="H7" s="52"/>
      <c r="I7" s="85" t="s">
        <v>5</v>
      </c>
      <c r="J7" s="85"/>
      <c r="K7" s="85"/>
    </row>
    <row r="8" spans="1:13" ht="39" customHeight="1" thickBot="1" x14ac:dyDescent="0.35">
      <c r="A8" s="35" t="s">
        <v>112</v>
      </c>
      <c r="B8" s="52"/>
      <c r="C8" s="35" t="s">
        <v>113</v>
      </c>
      <c r="D8" s="52"/>
      <c r="E8" s="35" t="s">
        <v>114</v>
      </c>
      <c r="F8" s="52"/>
      <c r="G8" s="35" t="s">
        <v>115</v>
      </c>
      <c r="H8" s="52"/>
      <c r="I8" s="35" t="s">
        <v>113</v>
      </c>
      <c r="J8" s="52"/>
      <c r="K8" s="35" t="s">
        <v>14</v>
      </c>
    </row>
    <row r="9" spans="1:13" ht="39" customHeight="1" x14ac:dyDescent="0.4">
      <c r="A9" s="17" t="s">
        <v>177</v>
      </c>
      <c r="C9" s="22">
        <v>84254424552</v>
      </c>
      <c r="D9" s="53"/>
      <c r="E9" s="22">
        <v>272848476019</v>
      </c>
      <c r="F9" s="53"/>
      <c r="G9" s="22">
        <v>-354654537167</v>
      </c>
      <c r="H9" s="53"/>
      <c r="I9" s="22">
        <v>2448363404</v>
      </c>
      <c r="J9" s="46"/>
      <c r="K9" s="26">
        <f>I9/M9</f>
        <v>6.3648786996672098E-4</v>
      </c>
      <c r="M9" s="36">
        <v>3846677241670</v>
      </c>
    </row>
    <row r="10" spans="1:13" ht="39" customHeight="1" thickBot="1" x14ac:dyDescent="0.25">
      <c r="A10" s="17" t="s">
        <v>176</v>
      </c>
      <c r="C10" s="29">
        <v>428606820</v>
      </c>
      <c r="D10" s="53"/>
      <c r="E10" s="29">
        <v>1259043672</v>
      </c>
      <c r="F10" s="53"/>
      <c r="G10" s="29" t="s">
        <v>88</v>
      </c>
      <c r="H10" s="53"/>
      <c r="I10" s="29">
        <v>1687650492</v>
      </c>
      <c r="J10" s="46"/>
      <c r="K10" s="30">
        <f>I10/M9</f>
        <v>4.3872942437648394E-4</v>
      </c>
    </row>
    <row r="11" spans="1:13" ht="39" customHeight="1" thickBot="1" x14ac:dyDescent="0.25">
      <c r="A11" s="17" t="s">
        <v>77</v>
      </c>
      <c r="C11" s="27">
        <f>SUM(C9:C10)</f>
        <v>84683031372</v>
      </c>
      <c r="D11" s="53"/>
      <c r="E11" s="27">
        <f>SUM(E9:E10)</f>
        <v>274107519691</v>
      </c>
      <c r="F11" s="53"/>
      <c r="G11" s="27">
        <f>SUM(G9:G10)</f>
        <v>-354654537167</v>
      </c>
      <c r="H11" s="53"/>
      <c r="I11" s="27">
        <f>SUM(I9:I10)</f>
        <v>4136013896</v>
      </c>
      <c r="J11" s="46"/>
      <c r="K11" s="28">
        <f>SUM(K9:K10)</f>
        <v>1.075217294343205E-3</v>
      </c>
    </row>
    <row r="12" spans="1:13" ht="13.5" thickTop="1" x14ac:dyDescent="0.2"/>
  </sheetData>
  <mergeCells count="7">
    <mergeCell ref="A1:K1"/>
    <mergeCell ref="A2:K2"/>
    <mergeCell ref="A3:K3"/>
    <mergeCell ref="C6:K6"/>
    <mergeCell ref="A5:K5"/>
    <mergeCell ref="E7:G7"/>
    <mergeCell ref="I7:K7"/>
  </mergeCells>
  <pageMargins left="0.39" right="0.39" top="0.39" bottom="0.39" header="0" footer="0"/>
  <pageSetup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4"/>
  <sheetViews>
    <sheetView rightToLeft="1" view="pageBreakPreview" zoomScale="60" zoomScaleNormal="100" workbookViewId="0">
      <selection activeCell="A13" sqref="A13:XFD14"/>
    </sheetView>
  </sheetViews>
  <sheetFormatPr defaultRowHeight="15.75" x14ac:dyDescent="0.4"/>
  <cols>
    <col min="1" max="1" width="80.140625" style="6" bestFit="1" customWidth="1"/>
    <col min="2" max="2" width="1.42578125" style="6" customWidth="1"/>
    <col min="3" max="3" width="14.85546875" style="6" customWidth="1"/>
    <col min="4" max="4" width="1.42578125" style="6" customWidth="1"/>
    <col min="5" max="5" width="22" style="6" customWidth="1"/>
    <col min="6" max="6" width="1.42578125" style="6" customWidth="1"/>
    <col min="7" max="7" width="20" style="6" customWidth="1"/>
    <col min="8" max="8" width="1.42578125" style="6" customWidth="1"/>
    <col min="9" max="9" width="19.42578125" style="6" customWidth="1"/>
    <col min="10" max="10" width="1.42578125" style="6" customWidth="1"/>
    <col min="11" max="11" width="14.5703125" style="6" hidden="1" customWidth="1"/>
    <col min="12" max="16384" width="9.140625" style="6"/>
  </cols>
  <sheetData>
    <row r="1" spans="1:11" ht="39.75" customHeight="1" x14ac:dyDescent="0.4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spans="1:11" ht="39.75" customHeight="1" x14ac:dyDescent="0.4">
      <c r="A2" s="82" t="s">
        <v>116</v>
      </c>
      <c r="B2" s="82"/>
      <c r="C2" s="82"/>
      <c r="D2" s="82"/>
      <c r="E2" s="82"/>
      <c r="F2" s="82"/>
      <c r="G2" s="82"/>
      <c r="H2" s="82"/>
      <c r="I2" s="82"/>
    </row>
    <row r="3" spans="1:11" ht="39.75" customHeight="1" x14ac:dyDescent="0.4">
      <c r="A3" s="82" t="s">
        <v>181</v>
      </c>
      <c r="B3" s="82"/>
      <c r="C3" s="82"/>
      <c r="D3" s="82"/>
      <c r="E3" s="82"/>
      <c r="F3" s="82"/>
      <c r="G3" s="82"/>
      <c r="H3" s="82"/>
      <c r="I3" s="82"/>
    </row>
    <row r="4" spans="1:11" ht="39.75" customHeight="1" x14ac:dyDescent="0.4"/>
    <row r="5" spans="1:11" ht="39.75" customHeight="1" x14ac:dyDescent="0.4">
      <c r="A5" s="83" t="s">
        <v>178</v>
      </c>
      <c r="B5" s="83"/>
      <c r="C5" s="83"/>
      <c r="D5" s="83"/>
      <c r="E5" s="83"/>
      <c r="F5" s="83"/>
      <c r="G5" s="83"/>
      <c r="H5" s="83"/>
      <c r="I5" s="83"/>
    </row>
    <row r="6" spans="1:11" ht="39.75" customHeight="1" x14ac:dyDescent="0.6">
      <c r="C6" s="89" t="s">
        <v>171</v>
      </c>
      <c r="D6" s="89"/>
      <c r="E6" s="89"/>
      <c r="F6" s="89"/>
      <c r="G6" s="89"/>
      <c r="H6" s="89"/>
      <c r="I6" s="89"/>
    </row>
    <row r="7" spans="1:11" ht="39.75" customHeight="1" thickBot="1" x14ac:dyDescent="0.45">
      <c r="A7" s="35" t="s">
        <v>117</v>
      </c>
      <c r="C7" s="9" t="s">
        <v>118</v>
      </c>
      <c r="E7" s="9" t="s">
        <v>113</v>
      </c>
      <c r="G7" s="9" t="s">
        <v>119</v>
      </c>
      <c r="I7" s="9" t="s">
        <v>120</v>
      </c>
    </row>
    <row r="8" spans="1:11" ht="39.75" customHeight="1" x14ac:dyDescent="0.4">
      <c r="A8" s="17" t="s">
        <v>183</v>
      </c>
      <c r="C8" s="56" t="s">
        <v>179</v>
      </c>
      <c r="D8" s="11"/>
      <c r="E8" s="12">
        <f>'درآمد  سرمایه گذاری در سهام '!S144</f>
        <v>514888846411</v>
      </c>
      <c r="F8" s="11"/>
      <c r="G8" s="26">
        <f>E8/$E$11</f>
        <v>0.99679563774473978</v>
      </c>
      <c r="H8" s="11"/>
      <c r="I8" s="26">
        <f>E8/$K$8</f>
        <v>0.13385288498690515</v>
      </c>
      <c r="K8" s="36">
        <v>3846677241670</v>
      </c>
    </row>
    <row r="9" spans="1:11" ht="39.75" customHeight="1" x14ac:dyDescent="0.4">
      <c r="A9" s="18" t="s">
        <v>182</v>
      </c>
      <c r="C9" s="57" t="s">
        <v>121</v>
      </c>
      <c r="D9" s="11"/>
      <c r="E9" s="15">
        <f>'درآمد سپرده بانکی'!G12</f>
        <v>546741639</v>
      </c>
      <c r="F9" s="11"/>
      <c r="G9" s="26">
        <f t="shared" ref="G9:G10" si="0">E9/$E$11</f>
        <v>1.0584608397082695E-3</v>
      </c>
      <c r="H9" s="11"/>
      <c r="I9" s="26">
        <f t="shared" ref="I9:I10" si="1">E9/$K$8</f>
        <v>1.4213348421263363E-4</v>
      </c>
    </row>
    <row r="10" spans="1:11" ht="39.75" customHeight="1" thickBot="1" x14ac:dyDescent="0.45">
      <c r="A10" s="18" t="s">
        <v>122</v>
      </c>
      <c r="C10" s="56" t="s">
        <v>180</v>
      </c>
      <c r="D10" s="11"/>
      <c r="E10" s="49">
        <v>1108452588</v>
      </c>
      <c r="F10" s="11"/>
      <c r="G10" s="30">
        <f t="shared" si="0"/>
        <v>2.145901415551934E-3</v>
      </c>
      <c r="H10" s="11"/>
      <c r="I10" s="30">
        <f t="shared" si="1"/>
        <v>2.8815845946013796E-4</v>
      </c>
    </row>
    <row r="11" spans="1:11" ht="39.75" customHeight="1" thickBot="1" x14ac:dyDescent="0.45">
      <c r="A11" s="18" t="s">
        <v>77</v>
      </c>
      <c r="C11" s="12"/>
      <c r="D11" s="11"/>
      <c r="E11" s="47">
        <f>SUM(E8:E10)</f>
        <v>516544040638</v>
      </c>
      <c r="F11" s="11"/>
      <c r="G11" s="55">
        <f>SUM(G8:G10)</f>
        <v>1</v>
      </c>
      <c r="H11" s="11"/>
      <c r="I11" s="28">
        <f>SUM(I8:I10)</f>
        <v>0.13428317693057792</v>
      </c>
    </row>
    <row r="12" spans="1:11" ht="16.5" thickTop="1" x14ac:dyDescent="0.4"/>
    <row r="13" spans="1:11" ht="24.75" hidden="1" x14ac:dyDescent="0.4">
      <c r="E13" s="15">
        <v>516544040638</v>
      </c>
    </row>
    <row r="14" spans="1:11" ht="24.75" hidden="1" x14ac:dyDescent="0.4">
      <c r="E14" s="15">
        <f>E13-E11</f>
        <v>0</v>
      </c>
    </row>
  </sheetData>
  <mergeCells count="5">
    <mergeCell ref="C6:I6"/>
    <mergeCell ref="A5:I5"/>
    <mergeCell ref="A1:I1"/>
    <mergeCell ref="A2:I2"/>
    <mergeCell ref="A3:I3"/>
  </mergeCells>
  <pageMargins left="0.39" right="0.39" top="0.39" bottom="0.39" header="0" footer="0"/>
  <pageSetup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85"/>
  <sheetViews>
    <sheetView rightToLeft="1" view="pageBreakPreview" topLeftCell="A142" zoomScale="71" zoomScaleNormal="100" zoomScaleSheetLayoutView="71" workbookViewId="0">
      <selection activeCell="A146" sqref="A146:XFD151"/>
    </sheetView>
  </sheetViews>
  <sheetFormatPr defaultRowHeight="15.75" x14ac:dyDescent="0.4"/>
  <cols>
    <col min="1" max="1" width="41" style="6" bestFit="1" customWidth="1"/>
    <col min="2" max="2" width="1.42578125" style="6" customWidth="1"/>
    <col min="3" max="3" width="29.42578125" style="6" customWidth="1"/>
    <col min="4" max="4" width="1.42578125" style="6" customWidth="1"/>
    <col min="5" max="5" width="24" style="6" customWidth="1"/>
    <col min="6" max="6" width="1.42578125" style="6" customWidth="1"/>
    <col min="7" max="7" width="24.7109375" style="6" customWidth="1"/>
    <col min="8" max="8" width="1.42578125" style="6" customWidth="1"/>
    <col min="9" max="9" width="21.28515625" style="6" bestFit="1" customWidth="1"/>
    <col min="10" max="10" width="1.42578125" style="6" customWidth="1"/>
    <col min="11" max="11" width="23.28515625" style="6" bestFit="1" customWidth="1"/>
    <col min="12" max="12" width="1.42578125" style="6" customWidth="1"/>
    <col min="13" max="13" width="21.5703125" style="6" customWidth="1"/>
    <col min="14" max="14" width="1.42578125" style="6" customWidth="1"/>
    <col min="15" max="15" width="25.7109375" style="6" customWidth="1"/>
    <col min="16" max="16" width="1.42578125" style="6" customWidth="1"/>
    <col min="17" max="17" width="26" style="6" customWidth="1"/>
    <col min="18" max="18" width="1.42578125" style="6" customWidth="1"/>
    <col min="19" max="19" width="21.28515625" style="6" bestFit="1" customWidth="1"/>
    <col min="20" max="20" width="1.42578125" style="6" customWidth="1"/>
    <col min="21" max="21" width="23.28515625" style="6" bestFit="1" customWidth="1"/>
    <col min="22" max="22" width="1.42578125" style="6" customWidth="1"/>
    <col min="23" max="23" width="19.5703125" style="6" bestFit="1" customWidth="1"/>
    <col min="24" max="24" width="16.28515625" style="6" bestFit="1" customWidth="1"/>
    <col min="25" max="16384" width="9.140625" style="6"/>
  </cols>
  <sheetData>
    <row r="1" spans="1:24" ht="39" customHeight="1" x14ac:dyDescent="0.4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4" ht="39" customHeight="1" x14ac:dyDescent="0.4">
      <c r="A2" s="82" t="s">
        <v>116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4" ht="39" customHeight="1" x14ac:dyDescent="0.4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4" ht="39" customHeight="1" x14ac:dyDescent="0.4"/>
    <row r="5" spans="1:24" ht="39" customHeight="1" x14ac:dyDescent="0.4">
      <c r="A5" s="83" t="s">
        <v>195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4" ht="39" customHeight="1" x14ac:dyDescent="0.65">
      <c r="A6" s="1"/>
      <c r="B6" s="4"/>
      <c r="C6" s="91" t="s">
        <v>171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</row>
    <row r="7" spans="1:24" ht="39" customHeight="1" thickBot="1" x14ac:dyDescent="0.7">
      <c r="C7" s="85" t="s">
        <v>185</v>
      </c>
      <c r="D7" s="85"/>
      <c r="E7" s="85"/>
      <c r="F7" s="85"/>
      <c r="G7" s="85"/>
      <c r="H7" s="85"/>
      <c r="I7" s="85"/>
      <c r="J7" s="85"/>
      <c r="K7" s="85"/>
      <c r="L7" s="33"/>
      <c r="M7" s="85" t="s">
        <v>186</v>
      </c>
      <c r="N7" s="85"/>
      <c r="O7" s="85"/>
      <c r="P7" s="85"/>
      <c r="Q7" s="85"/>
      <c r="R7" s="85"/>
      <c r="S7" s="85"/>
      <c r="T7" s="85"/>
      <c r="U7" s="85"/>
    </row>
    <row r="8" spans="1:24" ht="39" customHeight="1" thickBot="1" x14ac:dyDescent="0.65">
      <c r="A8" s="80" t="s">
        <v>123</v>
      </c>
      <c r="B8" s="33"/>
      <c r="C8" s="21" t="s">
        <v>124</v>
      </c>
      <c r="D8" s="33"/>
      <c r="E8" s="21" t="s">
        <v>125</v>
      </c>
      <c r="F8" s="33"/>
      <c r="G8" s="21" t="s">
        <v>126</v>
      </c>
      <c r="H8" s="71"/>
      <c r="I8" s="90" t="s">
        <v>77</v>
      </c>
      <c r="J8" s="90"/>
      <c r="K8" s="90"/>
      <c r="L8" s="33"/>
      <c r="M8" s="21" t="s">
        <v>124</v>
      </c>
      <c r="N8" s="33"/>
      <c r="O8" s="21" t="s">
        <v>125</v>
      </c>
      <c r="P8" s="33"/>
      <c r="Q8" s="21" t="s">
        <v>126</v>
      </c>
      <c r="R8" s="71"/>
      <c r="S8" s="90" t="s">
        <v>77</v>
      </c>
      <c r="T8" s="90"/>
      <c r="U8" s="90"/>
    </row>
    <row r="9" spans="1:24" ht="39" customHeight="1" thickBot="1" x14ac:dyDescent="0.65">
      <c r="A9" s="81"/>
      <c r="B9" s="33"/>
      <c r="C9" s="72" t="s">
        <v>196</v>
      </c>
      <c r="D9" s="73"/>
      <c r="E9" s="72" t="s">
        <v>197</v>
      </c>
      <c r="F9" s="73"/>
      <c r="G9" s="72" t="s">
        <v>198</v>
      </c>
      <c r="H9" s="33"/>
      <c r="I9" s="35" t="s">
        <v>113</v>
      </c>
      <c r="J9" s="34"/>
      <c r="K9" s="35" t="s">
        <v>119</v>
      </c>
      <c r="L9" s="33"/>
      <c r="M9" s="72" t="s">
        <v>196</v>
      </c>
      <c r="N9" s="33"/>
      <c r="O9" s="72" t="s">
        <v>197</v>
      </c>
      <c r="P9" s="73"/>
      <c r="Q9" s="72" t="s">
        <v>198</v>
      </c>
      <c r="R9" s="33"/>
      <c r="S9" s="35" t="s">
        <v>113</v>
      </c>
      <c r="T9" s="34"/>
      <c r="U9" s="35" t="s">
        <v>119</v>
      </c>
    </row>
    <row r="10" spans="1:24" ht="39" customHeight="1" x14ac:dyDescent="0.4">
      <c r="A10" s="18" t="s">
        <v>52</v>
      </c>
      <c r="B10" s="11"/>
      <c r="C10" s="24">
        <v>0</v>
      </c>
      <c r="D10" s="23"/>
      <c r="E10" s="24">
        <v>-16915836058</v>
      </c>
      <c r="F10" s="23"/>
      <c r="G10" s="24">
        <v>0</v>
      </c>
      <c r="H10" s="23"/>
      <c r="I10" s="24">
        <f t="shared" ref="I10:I26" si="0">C10+E10+G10</f>
        <v>-16915836058</v>
      </c>
      <c r="J10" s="11"/>
      <c r="K10" s="77">
        <f>I10/$I$144</f>
        <v>-9.8240112715390848E-2</v>
      </c>
      <c r="L10" s="11"/>
      <c r="M10" s="24">
        <v>0</v>
      </c>
      <c r="N10" s="23"/>
      <c r="O10" s="24">
        <v>67571907281</v>
      </c>
      <c r="P10" s="23"/>
      <c r="Q10" s="24">
        <v>556388360</v>
      </c>
      <c r="R10" s="23"/>
      <c r="S10" s="24">
        <f t="shared" ref="S10:S26" si="1">M10+O10+Q10</f>
        <v>68128295641</v>
      </c>
      <c r="T10" s="11"/>
      <c r="U10" s="77">
        <f>S10/$S$144</f>
        <v>0.13231651086614898</v>
      </c>
      <c r="W10" s="74"/>
      <c r="X10" s="75"/>
    </row>
    <row r="11" spans="1:24" ht="39" customHeight="1" x14ac:dyDescent="0.4">
      <c r="A11" s="18" t="s">
        <v>39</v>
      </c>
      <c r="B11" s="11"/>
      <c r="C11" s="22">
        <v>0</v>
      </c>
      <c r="D11" s="76"/>
      <c r="E11" s="22">
        <v>26601529446</v>
      </c>
      <c r="F11" s="76"/>
      <c r="G11" s="22">
        <v>1362104972</v>
      </c>
      <c r="H11" s="23"/>
      <c r="I11" s="24">
        <f t="shared" si="0"/>
        <v>27963634418</v>
      </c>
      <c r="J11" s="11"/>
      <c r="K11" s="77">
        <f t="shared" ref="K11:K26" si="2">I11/$I$144</f>
        <v>0.16240111264598678</v>
      </c>
      <c r="L11" s="11"/>
      <c r="M11" s="22">
        <v>0</v>
      </c>
      <c r="N11" s="76"/>
      <c r="O11" s="22">
        <v>58520150535</v>
      </c>
      <c r="P11" s="76"/>
      <c r="Q11" s="22">
        <v>1362104972</v>
      </c>
      <c r="R11" s="23"/>
      <c r="S11" s="24">
        <f t="shared" si="1"/>
        <v>59882255507</v>
      </c>
      <c r="T11" s="11"/>
      <c r="U11" s="77">
        <f t="shared" ref="U11:U26" si="3">S11/$S$144</f>
        <v>0.11630132585781466</v>
      </c>
      <c r="W11" s="74"/>
      <c r="X11" s="75"/>
    </row>
    <row r="12" spans="1:24" ht="39" customHeight="1" x14ac:dyDescent="0.4">
      <c r="A12" s="17" t="s">
        <v>101</v>
      </c>
      <c r="B12" s="11"/>
      <c r="C12" s="22">
        <v>0</v>
      </c>
      <c r="D12" s="23"/>
      <c r="E12" s="22">
        <v>43214441161</v>
      </c>
      <c r="F12" s="23"/>
      <c r="G12" s="22">
        <v>-481497529</v>
      </c>
      <c r="H12" s="23"/>
      <c r="I12" s="24">
        <f t="shared" si="0"/>
        <v>42732943632</v>
      </c>
      <c r="J12" s="11"/>
      <c r="K12" s="77">
        <f t="shared" si="2"/>
        <v>0.24817509372128982</v>
      </c>
      <c r="L12" s="11"/>
      <c r="M12" s="22">
        <v>0</v>
      </c>
      <c r="N12" s="23"/>
      <c r="O12" s="24">
        <v>43214441161</v>
      </c>
      <c r="P12" s="23"/>
      <c r="Q12" s="22">
        <v>-481497529</v>
      </c>
      <c r="R12" s="23"/>
      <c r="S12" s="24">
        <f t="shared" si="1"/>
        <v>42732943632</v>
      </c>
      <c r="T12" s="11"/>
      <c r="U12" s="77">
        <f t="shared" si="3"/>
        <v>8.2994502463720601E-2</v>
      </c>
      <c r="W12" s="74"/>
      <c r="X12" s="75"/>
    </row>
    <row r="13" spans="1:24" ht="39" customHeight="1" x14ac:dyDescent="0.4">
      <c r="A13" s="18" t="s">
        <v>20</v>
      </c>
      <c r="B13" s="11"/>
      <c r="C13" s="24">
        <v>0</v>
      </c>
      <c r="D13" s="23"/>
      <c r="E13" s="24">
        <v>-4455950817</v>
      </c>
      <c r="F13" s="23"/>
      <c r="G13" s="24">
        <v>29235070965</v>
      </c>
      <c r="H13" s="23"/>
      <c r="I13" s="24">
        <f t="shared" si="0"/>
        <v>24779120148</v>
      </c>
      <c r="J13" s="11"/>
      <c r="K13" s="77">
        <f t="shared" si="2"/>
        <v>0.14390678344133503</v>
      </c>
      <c r="L13" s="11"/>
      <c r="M13" s="24">
        <v>0</v>
      </c>
      <c r="N13" s="23"/>
      <c r="O13" s="24">
        <v>754836046</v>
      </c>
      <c r="P13" s="23"/>
      <c r="Q13" s="24">
        <v>29235070965</v>
      </c>
      <c r="R13" s="23"/>
      <c r="S13" s="24">
        <f t="shared" si="1"/>
        <v>29989907011</v>
      </c>
      <c r="T13" s="11"/>
      <c r="U13" s="77">
        <f t="shared" si="3"/>
        <v>5.8245400381155547E-2</v>
      </c>
      <c r="W13" s="74"/>
      <c r="X13" s="75"/>
    </row>
    <row r="14" spans="1:24" ht="39" customHeight="1" x14ac:dyDescent="0.4">
      <c r="A14" s="18" t="s">
        <v>30</v>
      </c>
      <c r="B14" s="11"/>
      <c r="C14" s="24">
        <v>0</v>
      </c>
      <c r="D14" s="23"/>
      <c r="E14" s="24">
        <v>-43335860106</v>
      </c>
      <c r="F14" s="23"/>
      <c r="G14" s="24">
        <v>6243227330</v>
      </c>
      <c r="H14" s="23"/>
      <c r="I14" s="24">
        <f t="shared" si="0"/>
        <v>-37092632776</v>
      </c>
      <c r="J14" s="11"/>
      <c r="K14" s="77">
        <f t="shared" si="2"/>
        <v>-0.21541852334880562</v>
      </c>
      <c r="L14" s="11"/>
      <c r="M14" s="24">
        <v>0</v>
      </c>
      <c r="N14" s="23"/>
      <c r="O14" s="24">
        <v>16844883528</v>
      </c>
      <c r="P14" s="23"/>
      <c r="Q14" s="24">
        <v>6243227330</v>
      </c>
      <c r="R14" s="23"/>
      <c r="S14" s="24">
        <f t="shared" si="1"/>
        <v>23088110858</v>
      </c>
      <c r="T14" s="11"/>
      <c r="U14" s="77">
        <f t="shared" si="3"/>
        <v>4.4840961343276732E-2</v>
      </c>
      <c r="W14" s="74"/>
      <c r="X14" s="75"/>
    </row>
    <row r="15" spans="1:24" ht="39" customHeight="1" x14ac:dyDescent="0.4">
      <c r="A15" s="18" t="s">
        <v>67</v>
      </c>
      <c r="B15" s="11"/>
      <c r="C15" s="24">
        <v>11136163500</v>
      </c>
      <c r="D15" s="23"/>
      <c r="E15" s="24">
        <v>5103656728</v>
      </c>
      <c r="F15" s="23"/>
      <c r="G15" s="24">
        <v>0</v>
      </c>
      <c r="H15" s="23"/>
      <c r="I15" s="24">
        <f t="shared" si="0"/>
        <v>16239820228</v>
      </c>
      <c r="J15" s="11"/>
      <c r="K15" s="77">
        <f t="shared" si="2"/>
        <v>9.4314095041249324E-2</v>
      </c>
      <c r="L15" s="11"/>
      <c r="M15" s="24">
        <v>11136163500</v>
      </c>
      <c r="N15" s="23"/>
      <c r="O15" s="24">
        <v>9161298637</v>
      </c>
      <c r="P15" s="23"/>
      <c r="Q15" s="24">
        <v>0</v>
      </c>
      <c r="R15" s="23"/>
      <c r="S15" s="24">
        <f t="shared" si="1"/>
        <v>20297462137</v>
      </c>
      <c r="T15" s="11"/>
      <c r="U15" s="77">
        <f t="shared" si="3"/>
        <v>3.9421056172574277E-2</v>
      </c>
      <c r="W15" s="74"/>
      <c r="X15" s="75"/>
    </row>
    <row r="16" spans="1:24" ht="39" customHeight="1" x14ac:dyDescent="0.4">
      <c r="A16" s="18" t="s">
        <v>47</v>
      </c>
      <c r="B16" s="11"/>
      <c r="C16" s="24">
        <v>0</v>
      </c>
      <c r="D16" s="23"/>
      <c r="E16" s="24">
        <v>-42910871013</v>
      </c>
      <c r="F16" s="23"/>
      <c r="G16" s="24">
        <v>1021012468</v>
      </c>
      <c r="H16" s="23"/>
      <c r="I16" s="24">
        <f t="shared" si="0"/>
        <v>-41889858545</v>
      </c>
      <c r="J16" s="11"/>
      <c r="K16" s="77">
        <f t="shared" si="2"/>
        <v>-0.24327880756129391</v>
      </c>
      <c r="L16" s="11"/>
      <c r="M16" s="24">
        <v>0</v>
      </c>
      <c r="N16" s="23"/>
      <c r="O16" s="24">
        <v>19170991885</v>
      </c>
      <c r="P16" s="23"/>
      <c r="Q16" s="24">
        <v>1021012468</v>
      </c>
      <c r="R16" s="23"/>
      <c r="S16" s="24">
        <f t="shared" si="1"/>
        <v>20192004353</v>
      </c>
      <c r="T16" s="11"/>
      <c r="U16" s="77">
        <f t="shared" si="3"/>
        <v>3.9216239570437551E-2</v>
      </c>
      <c r="W16" s="74"/>
      <c r="X16" s="75"/>
    </row>
    <row r="17" spans="1:24" ht="39" customHeight="1" x14ac:dyDescent="0.4">
      <c r="A17" s="18" t="s">
        <v>46</v>
      </c>
      <c r="B17" s="11"/>
      <c r="C17" s="24">
        <v>0</v>
      </c>
      <c r="D17" s="23"/>
      <c r="E17" s="24">
        <v>-6986405449</v>
      </c>
      <c r="F17" s="23"/>
      <c r="G17" s="24">
        <v>16843624549</v>
      </c>
      <c r="H17" s="23"/>
      <c r="I17" s="24">
        <f t="shared" si="0"/>
        <v>9857219100</v>
      </c>
      <c r="J17" s="11"/>
      <c r="K17" s="77">
        <f t="shared" si="2"/>
        <v>5.7246612707997406E-2</v>
      </c>
      <c r="L17" s="11"/>
      <c r="M17" s="24">
        <v>0</v>
      </c>
      <c r="N17" s="23"/>
      <c r="O17" s="24">
        <v>230397600</v>
      </c>
      <c r="P17" s="23"/>
      <c r="Q17" s="24">
        <v>18400381690</v>
      </c>
      <c r="R17" s="23"/>
      <c r="S17" s="24">
        <f t="shared" si="1"/>
        <v>18630779290</v>
      </c>
      <c r="T17" s="11"/>
      <c r="U17" s="77">
        <f t="shared" si="3"/>
        <v>3.6184080156066042E-2</v>
      </c>
      <c r="W17" s="74"/>
      <c r="X17" s="75"/>
    </row>
    <row r="18" spans="1:24" ht="39" customHeight="1" x14ac:dyDescent="0.4">
      <c r="A18" s="18" t="s">
        <v>54</v>
      </c>
      <c r="B18" s="11"/>
      <c r="C18" s="24">
        <v>0</v>
      </c>
      <c r="D18" s="23"/>
      <c r="E18" s="24">
        <v>12355677117</v>
      </c>
      <c r="F18" s="23"/>
      <c r="G18" s="24">
        <v>0</v>
      </c>
      <c r="H18" s="23"/>
      <c r="I18" s="24">
        <f t="shared" si="0"/>
        <v>12355677117</v>
      </c>
      <c r="J18" s="11"/>
      <c r="K18" s="77">
        <f t="shared" si="2"/>
        <v>7.1756613654044163E-2</v>
      </c>
      <c r="L18" s="11"/>
      <c r="M18" s="24">
        <v>0</v>
      </c>
      <c r="N18" s="23"/>
      <c r="O18" s="24">
        <v>17301256676</v>
      </c>
      <c r="P18" s="23"/>
      <c r="Q18" s="24">
        <v>0</v>
      </c>
      <c r="R18" s="23"/>
      <c r="S18" s="24">
        <f t="shared" si="1"/>
        <v>17301256676</v>
      </c>
      <c r="T18" s="11"/>
      <c r="U18" s="77">
        <f t="shared" si="3"/>
        <v>3.3601925535185526E-2</v>
      </c>
      <c r="W18" s="74"/>
      <c r="X18" s="75"/>
    </row>
    <row r="19" spans="1:24" ht="39" customHeight="1" x14ac:dyDescent="0.4">
      <c r="A19" s="18" t="s">
        <v>61</v>
      </c>
      <c r="B19" s="11"/>
      <c r="C19" s="24">
        <v>0</v>
      </c>
      <c r="D19" s="23"/>
      <c r="E19" s="24">
        <v>11938673941</v>
      </c>
      <c r="F19" s="23"/>
      <c r="G19" s="24">
        <v>0</v>
      </c>
      <c r="H19" s="23"/>
      <c r="I19" s="24">
        <f t="shared" si="0"/>
        <v>11938673941</v>
      </c>
      <c r="J19" s="11"/>
      <c r="K19" s="77">
        <f t="shared" si="2"/>
        <v>6.9334833325099585E-2</v>
      </c>
      <c r="L19" s="11"/>
      <c r="M19" s="24">
        <v>0</v>
      </c>
      <c r="N19" s="23"/>
      <c r="O19" s="24">
        <v>16020271870</v>
      </c>
      <c r="P19" s="23"/>
      <c r="Q19" s="24">
        <v>0</v>
      </c>
      <c r="R19" s="23"/>
      <c r="S19" s="24">
        <f t="shared" si="1"/>
        <v>16020271870</v>
      </c>
      <c r="T19" s="11"/>
      <c r="U19" s="77">
        <f t="shared" si="3"/>
        <v>3.1114039431361328E-2</v>
      </c>
      <c r="W19" s="74"/>
      <c r="X19" s="75"/>
    </row>
    <row r="20" spans="1:24" ht="39" customHeight="1" x14ac:dyDescent="0.4">
      <c r="A20" s="18" t="s">
        <v>62</v>
      </c>
      <c r="B20" s="11"/>
      <c r="C20" s="24">
        <v>0</v>
      </c>
      <c r="D20" s="23"/>
      <c r="E20" s="24">
        <v>3184586768</v>
      </c>
      <c r="F20" s="23"/>
      <c r="G20" s="24">
        <v>51707171</v>
      </c>
      <c r="H20" s="23"/>
      <c r="I20" s="24">
        <f t="shared" si="0"/>
        <v>3236293939</v>
      </c>
      <c r="J20" s="11"/>
      <c r="K20" s="77">
        <f t="shared" si="2"/>
        <v>1.8795043901902554E-2</v>
      </c>
      <c r="L20" s="11"/>
      <c r="M20" s="24">
        <v>0</v>
      </c>
      <c r="N20" s="23"/>
      <c r="O20" s="24">
        <v>14227320496</v>
      </c>
      <c r="P20" s="23"/>
      <c r="Q20" s="24">
        <v>51707171</v>
      </c>
      <c r="R20" s="23"/>
      <c r="S20" s="24">
        <f t="shared" si="1"/>
        <v>14279027667</v>
      </c>
      <c r="T20" s="11"/>
      <c r="U20" s="77">
        <f t="shared" si="3"/>
        <v>2.7732252828025029E-2</v>
      </c>
      <c r="W20" s="74"/>
      <c r="X20" s="75"/>
    </row>
    <row r="21" spans="1:24" ht="39" customHeight="1" x14ac:dyDescent="0.4">
      <c r="A21" s="18" t="s">
        <v>25</v>
      </c>
      <c r="B21" s="11"/>
      <c r="C21" s="24">
        <v>0</v>
      </c>
      <c r="D21" s="23"/>
      <c r="E21" s="24">
        <v>-8989646979</v>
      </c>
      <c r="F21" s="23"/>
      <c r="G21" s="24">
        <v>0</v>
      </c>
      <c r="H21" s="23"/>
      <c r="I21" s="24">
        <f t="shared" si="0"/>
        <v>-8989646979</v>
      </c>
      <c r="J21" s="11"/>
      <c r="K21" s="77">
        <f t="shared" si="2"/>
        <v>-5.2208116078948867E-2</v>
      </c>
      <c r="L21" s="11"/>
      <c r="M21" s="24">
        <v>0</v>
      </c>
      <c r="N21" s="23"/>
      <c r="O21" s="24">
        <v>13956114401</v>
      </c>
      <c r="P21" s="23"/>
      <c r="Q21" s="24">
        <v>0</v>
      </c>
      <c r="R21" s="23"/>
      <c r="S21" s="24">
        <f t="shared" si="1"/>
        <v>13956114401</v>
      </c>
      <c r="T21" s="11"/>
      <c r="U21" s="77">
        <f t="shared" si="3"/>
        <v>2.7105101418063743E-2</v>
      </c>
      <c r="W21" s="74"/>
      <c r="X21" s="75"/>
    </row>
    <row r="22" spans="1:24" ht="39" customHeight="1" x14ac:dyDescent="0.4">
      <c r="A22" s="17" t="s">
        <v>164</v>
      </c>
      <c r="B22" s="11"/>
      <c r="C22" s="22">
        <v>0</v>
      </c>
      <c r="D22" s="23"/>
      <c r="E22" s="22">
        <v>0</v>
      </c>
      <c r="F22" s="23"/>
      <c r="G22" s="22">
        <v>12941727333</v>
      </c>
      <c r="H22" s="23"/>
      <c r="I22" s="24">
        <f t="shared" si="0"/>
        <v>12941727333</v>
      </c>
      <c r="J22" s="11"/>
      <c r="K22" s="77">
        <f t="shared" si="2"/>
        <v>7.5160148606695287E-2</v>
      </c>
      <c r="L22" s="11"/>
      <c r="M22" s="22">
        <v>0</v>
      </c>
      <c r="N22" s="23"/>
      <c r="O22" s="24">
        <v>0</v>
      </c>
      <c r="P22" s="23"/>
      <c r="Q22" s="22">
        <v>12941727333</v>
      </c>
      <c r="R22" s="23"/>
      <c r="S22" s="24">
        <f t="shared" si="1"/>
        <v>12941727333</v>
      </c>
      <c r="T22" s="11"/>
      <c r="U22" s="77">
        <f t="shared" si="3"/>
        <v>2.5134992577931118E-2</v>
      </c>
      <c r="W22" s="74"/>
      <c r="X22" s="75"/>
    </row>
    <row r="23" spans="1:24" ht="39" customHeight="1" x14ac:dyDescent="0.4">
      <c r="A23" s="18" t="s">
        <v>21</v>
      </c>
      <c r="B23" s="11"/>
      <c r="C23" s="24">
        <v>0</v>
      </c>
      <c r="D23" s="23"/>
      <c r="E23" s="24">
        <v>7365910500</v>
      </c>
      <c r="F23" s="23"/>
      <c r="G23" s="24">
        <v>0</v>
      </c>
      <c r="H23" s="23"/>
      <c r="I23" s="24">
        <f t="shared" si="0"/>
        <v>7365910500</v>
      </c>
      <c r="J23" s="11"/>
      <c r="K23" s="77">
        <f t="shared" si="2"/>
        <v>4.2778132590688946E-2</v>
      </c>
      <c r="L23" s="11"/>
      <c r="M23" s="24">
        <v>0</v>
      </c>
      <c r="N23" s="23"/>
      <c r="O23" s="24">
        <v>12366976050</v>
      </c>
      <c r="P23" s="23"/>
      <c r="Q23" s="24">
        <v>0</v>
      </c>
      <c r="R23" s="23"/>
      <c r="S23" s="24">
        <f t="shared" si="1"/>
        <v>12366976050</v>
      </c>
      <c r="T23" s="11"/>
      <c r="U23" s="77">
        <f t="shared" si="3"/>
        <v>2.4018729743716962E-2</v>
      </c>
      <c r="W23" s="74"/>
      <c r="X23" s="75"/>
    </row>
    <row r="24" spans="1:24" ht="39" customHeight="1" x14ac:dyDescent="0.4">
      <c r="A24" s="17" t="s">
        <v>108</v>
      </c>
      <c r="B24" s="11"/>
      <c r="C24" s="22">
        <v>0</v>
      </c>
      <c r="D24" s="23"/>
      <c r="E24" s="22">
        <v>11269640634</v>
      </c>
      <c r="F24" s="23"/>
      <c r="G24" s="22">
        <v>11456394</v>
      </c>
      <c r="H24" s="23"/>
      <c r="I24" s="24">
        <f t="shared" si="0"/>
        <v>11281097028</v>
      </c>
      <c r="J24" s="11"/>
      <c r="K24" s="77">
        <f t="shared" si="2"/>
        <v>6.5515901181830941E-2</v>
      </c>
      <c r="L24" s="11"/>
      <c r="M24" s="22">
        <v>0</v>
      </c>
      <c r="N24" s="23"/>
      <c r="O24" s="24">
        <v>11269640634</v>
      </c>
      <c r="P24" s="23"/>
      <c r="Q24" s="22">
        <v>11456394</v>
      </c>
      <c r="R24" s="23"/>
      <c r="S24" s="24">
        <f t="shared" si="1"/>
        <v>11281097028</v>
      </c>
      <c r="T24" s="11"/>
      <c r="U24" s="77">
        <f t="shared" si="3"/>
        <v>2.1909771607278288E-2</v>
      </c>
      <c r="W24" s="74"/>
      <c r="X24" s="75"/>
    </row>
    <row r="25" spans="1:24" ht="39" customHeight="1" x14ac:dyDescent="0.4">
      <c r="A25" s="18" t="s">
        <v>56</v>
      </c>
      <c r="B25" s="11"/>
      <c r="C25" s="24">
        <v>0</v>
      </c>
      <c r="D25" s="23"/>
      <c r="E25" s="24">
        <v>1483673744</v>
      </c>
      <c r="F25" s="23"/>
      <c r="G25" s="24">
        <v>618980482</v>
      </c>
      <c r="H25" s="23"/>
      <c r="I25" s="24">
        <f t="shared" si="0"/>
        <v>2102654226</v>
      </c>
      <c r="J25" s="11"/>
      <c r="K25" s="77">
        <f t="shared" si="2"/>
        <v>1.2211337793501623E-2</v>
      </c>
      <c r="L25" s="11"/>
      <c r="M25" s="24">
        <v>0</v>
      </c>
      <c r="N25" s="23"/>
      <c r="O25" s="24">
        <v>10378494572</v>
      </c>
      <c r="P25" s="23"/>
      <c r="Q25" s="24">
        <v>618980482</v>
      </c>
      <c r="R25" s="23"/>
      <c r="S25" s="24">
        <f t="shared" si="1"/>
        <v>10997475054</v>
      </c>
      <c r="T25" s="11"/>
      <c r="U25" s="77">
        <f t="shared" si="3"/>
        <v>2.1358930438398892E-2</v>
      </c>
      <c r="W25" s="74"/>
      <c r="X25" s="75"/>
    </row>
    <row r="26" spans="1:24" ht="39" customHeight="1" thickBot="1" x14ac:dyDescent="0.45">
      <c r="A26" s="18" t="s">
        <v>41</v>
      </c>
      <c r="B26" s="11"/>
      <c r="C26" s="29">
        <v>4898181250</v>
      </c>
      <c r="D26" s="23"/>
      <c r="E26" s="29">
        <v>4401609513</v>
      </c>
      <c r="F26" s="23"/>
      <c r="G26" s="29">
        <v>0</v>
      </c>
      <c r="H26" s="23"/>
      <c r="I26" s="29">
        <f t="shared" si="0"/>
        <v>9299790763</v>
      </c>
      <c r="J26" s="11"/>
      <c r="K26" s="78">
        <f t="shared" si="2"/>
        <v>5.4009301677678312E-2</v>
      </c>
      <c r="L26" s="11"/>
      <c r="M26" s="29">
        <v>4898181250</v>
      </c>
      <c r="N26" s="23"/>
      <c r="O26" s="29">
        <v>5986967983</v>
      </c>
      <c r="P26" s="23"/>
      <c r="Q26" s="29">
        <v>0</v>
      </c>
      <c r="R26" s="23"/>
      <c r="S26" s="29">
        <f t="shared" si="1"/>
        <v>10885149233</v>
      </c>
      <c r="T26" s="11"/>
      <c r="U26" s="78">
        <f t="shared" si="3"/>
        <v>2.1140774963128918E-2</v>
      </c>
      <c r="W26" s="74"/>
      <c r="X26" s="75"/>
    </row>
    <row r="27" spans="1:24" ht="39" customHeight="1" thickBot="1" x14ac:dyDescent="0.45">
      <c r="A27" s="18" t="s">
        <v>174</v>
      </c>
      <c r="B27" s="11"/>
      <c r="C27" s="29">
        <f>SUM(C10:C26)</f>
        <v>16034344750</v>
      </c>
      <c r="D27" s="23"/>
      <c r="E27" s="29">
        <f>SUM(E10:E26)</f>
        <v>3324829130</v>
      </c>
      <c r="F27" s="23"/>
      <c r="G27" s="29">
        <f>SUM(G10:G26)</f>
        <v>67847414135</v>
      </c>
      <c r="H27" s="23"/>
      <c r="I27" s="29">
        <f>SUM(I10:I26)</f>
        <v>87206588015</v>
      </c>
      <c r="J27" s="11"/>
      <c r="K27" s="78">
        <f>SUM(K10:K26)</f>
        <v>0.50645945058486053</v>
      </c>
      <c r="L27" s="11"/>
      <c r="M27" s="29">
        <f>SUM(M10:M26)</f>
        <v>16034344750</v>
      </c>
      <c r="N27" s="23"/>
      <c r="O27" s="29">
        <f>SUM(O10:O26)</f>
        <v>316975949355</v>
      </c>
      <c r="P27" s="23"/>
      <c r="Q27" s="29">
        <f>SUM(Q10:Q26)</f>
        <v>69960559636</v>
      </c>
      <c r="R27" s="23"/>
      <c r="S27" s="29">
        <f>SUM(S10:S26)</f>
        <v>402970853741</v>
      </c>
      <c r="T27" s="11"/>
      <c r="U27" s="78">
        <f>SUM(U10:U26)</f>
        <v>0.78263659535428431</v>
      </c>
      <c r="W27" s="74"/>
      <c r="X27" s="75"/>
    </row>
    <row r="28" spans="1:24" ht="39" customHeight="1" x14ac:dyDescent="0.4">
      <c r="A28" s="18"/>
      <c r="B28" s="11"/>
      <c r="C28" s="24"/>
      <c r="D28" s="23"/>
      <c r="E28" s="24"/>
      <c r="F28" s="23"/>
      <c r="G28" s="24"/>
      <c r="H28" s="23"/>
      <c r="I28" s="24"/>
      <c r="J28" s="11"/>
      <c r="K28" s="16"/>
      <c r="L28" s="11"/>
      <c r="M28" s="24"/>
      <c r="N28" s="23"/>
      <c r="O28" s="24"/>
      <c r="P28" s="23"/>
      <c r="Q28" s="24"/>
      <c r="R28" s="23"/>
      <c r="S28" s="24"/>
      <c r="T28" s="11"/>
      <c r="U28" s="16"/>
      <c r="W28" s="74"/>
      <c r="X28" s="75"/>
    </row>
    <row r="29" spans="1:24" ht="39" customHeight="1" x14ac:dyDescent="0.4">
      <c r="A29" s="82" t="s">
        <v>0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W29" s="74"/>
      <c r="X29" s="75"/>
    </row>
    <row r="30" spans="1:24" ht="39" customHeight="1" x14ac:dyDescent="0.4">
      <c r="A30" s="82" t="s">
        <v>116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W30" s="74"/>
      <c r="X30" s="75"/>
    </row>
    <row r="31" spans="1:24" ht="39" customHeight="1" x14ac:dyDescent="0.4">
      <c r="A31" s="82" t="s">
        <v>2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W31" s="74"/>
      <c r="X31" s="75"/>
    </row>
    <row r="32" spans="1:24" ht="39" customHeight="1" x14ac:dyDescent="0.4">
      <c r="W32" s="74"/>
      <c r="X32" s="75"/>
    </row>
    <row r="33" spans="1:24" ht="39" customHeight="1" x14ac:dyDescent="0.4">
      <c r="A33" s="83" t="s">
        <v>199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W33" s="74"/>
      <c r="X33" s="75"/>
    </row>
    <row r="34" spans="1:24" ht="39" customHeight="1" x14ac:dyDescent="0.65">
      <c r="A34" s="1"/>
      <c r="B34" s="4"/>
      <c r="C34" s="91" t="s">
        <v>171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W34" s="74"/>
      <c r="X34" s="75"/>
    </row>
    <row r="35" spans="1:24" ht="39" customHeight="1" thickBot="1" x14ac:dyDescent="0.7">
      <c r="C35" s="85" t="s">
        <v>185</v>
      </c>
      <c r="D35" s="85"/>
      <c r="E35" s="85"/>
      <c r="F35" s="85"/>
      <c r="G35" s="85"/>
      <c r="H35" s="85"/>
      <c r="I35" s="85"/>
      <c r="J35" s="85"/>
      <c r="K35" s="85"/>
      <c r="L35" s="33"/>
      <c r="M35" s="85" t="s">
        <v>186</v>
      </c>
      <c r="N35" s="85"/>
      <c r="O35" s="85"/>
      <c r="P35" s="85"/>
      <c r="Q35" s="85"/>
      <c r="R35" s="85"/>
      <c r="S35" s="85"/>
      <c r="T35" s="85"/>
      <c r="U35" s="85"/>
      <c r="W35" s="74"/>
      <c r="X35" s="75"/>
    </row>
    <row r="36" spans="1:24" ht="39" customHeight="1" thickBot="1" x14ac:dyDescent="0.65">
      <c r="A36" s="80" t="s">
        <v>123</v>
      </c>
      <c r="B36" s="33"/>
      <c r="C36" s="21" t="s">
        <v>124</v>
      </c>
      <c r="D36" s="33"/>
      <c r="E36" s="21" t="s">
        <v>125</v>
      </c>
      <c r="F36" s="33"/>
      <c r="G36" s="21" t="s">
        <v>126</v>
      </c>
      <c r="H36" s="71"/>
      <c r="I36" s="90" t="s">
        <v>77</v>
      </c>
      <c r="J36" s="90"/>
      <c r="K36" s="90"/>
      <c r="L36" s="33"/>
      <c r="M36" s="21" t="s">
        <v>124</v>
      </c>
      <c r="N36" s="33"/>
      <c r="O36" s="21" t="s">
        <v>125</v>
      </c>
      <c r="P36" s="33"/>
      <c r="Q36" s="21" t="s">
        <v>126</v>
      </c>
      <c r="R36" s="71"/>
      <c r="S36" s="90" t="s">
        <v>77</v>
      </c>
      <c r="T36" s="90"/>
      <c r="U36" s="90"/>
      <c r="W36" s="74"/>
      <c r="X36" s="75"/>
    </row>
    <row r="37" spans="1:24" ht="39" customHeight="1" thickBot="1" x14ac:dyDescent="0.65">
      <c r="A37" s="81"/>
      <c r="B37" s="33"/>
      <c r="C37" s="72" t="s">
        <v>196</v>
      </c>
      <c r="D37" s="73"/>
      <c r="E37" s="72" t="s">
        <v>197</v>
      </c>
      <c r="F37" s="73"/>
      <c r="G37" s="72" t="s">
        <v>198</v>
      </c>
      <c r="H37" s="33"/>
      <c r="I37" s="35" t="s">
        <v>113</v>
      </c>
      <c r="J37" s="34"/>
      <c r="K37" s="35" t="s">
        <v>119</v>
      </c>
      <c r="L37" s="33"/>
      <c r="M37" s="72" t="s">
        <v>196</v>
      </c>
      <c r="N37" s="33"/>
      <c r="O37" s="72" t="s">
        <v>197</v>
      </c>
      <c r="P37" s="73"/>
      <c r="Q37" s="72" t="s">
        <v>198</v>
      </c>
      <c r="R37" s="33"/>
      <c r="S37" s="35" t="s">
        <v>113</v>
      </c>
      <c r="T37" s="34"/>
      <c r="U37" s="35" t="s">
        <v>119</v>
      </c>
      <c r="W37" s="74"/>
      <c r="X37" s="75"/>
    </row>
    <row r="38" spans="1:24" ht="39" customHeight="1" x14ac:dyDescent="0.4">
      <c r="A38" s="18" t="s">
        <v>173</v>
      </c>
      <c r="B38" s="11"/>
      <c r="C38" s="24">
        <f>SUM(C27)</f>
        <v>16034344750</v>
      </c>
      <c r="D38" s="23"/>
      <c r="E38" s="24">
        <f>SUM(E27)</f>
        <v>3324829130</v>
      </c>
      <c r="F38" s="23"/>
      <c r="G38" s="24">
        <f>SUM(G27)</f>
        <v>67847414135</v>
      </c>
      <c r="H38" s="23"/>
      <c r="I38" s="24">
        <f>SUM(I27)</f>
        <v>87206588015</v>
      </c>
      <c r="J38" s="11"/>
      <c r="K38" s="77">
        <f>SUM(K27)</f>
        <v>0.50645945058486053</v>
      </c>
      <c r="L38" s="11"/>
      <c r="M38" s="24">
        <f>SUM(M27)</f>
        <v>16034344750</v>
      </c>
      <c r="N38" s="23"/>
      <c r="O38" s="24">
        <f>SUM(O27)</f>
        <v>316975949355</v>
      </c>
      <c r="P38" s="23"/>
      <c r="Q38" s="24">
        <f>SUM(Q27)</f>
        <v>69960559636</v>
      </c>
      <c r="R38" s="23"/>
      <c r="S38" s="24">
        <f>SUM(S27)</f>
        <v>402970853741</v>
      </c>
      <c r="T38" s="11"/>
      <c r="U38" s="77">
        <f>SUM(U27)</f>
        <v>0.78263659535428431</v>
      </c>
      <c r="W38" s="74"/>
      <c r="X38" s="75"/>
    </row>
    <row r="39" spans="1:24" ht="39" customHeight="1" x14ac:dyDescent="0.4">
      <c r="A39" s="18" t="s">
        <v>49</v>
      </c>
      <c r="B39" s="11"/>
      <c r="C39" s="24">
        <v>1829673440</v>
      </c>
      <c r="D39" s="23"/>
      <c r="E39" s="24">
        <v>-3559840218</v>
      </c>
      <c r="F39" s="23"/>
      <c r="G39" s="24">
        <v>5230523537</v>
      </c>
      <c r="H39" s="23"/>
      <c r="I39" s="24">
        <f t="shared" ref="I39:I55" si="4">C39+E39+G39</f>
        <v>3500356759</v>
      </c>
      <c r="J39" s="11"/>
      <c r="K39" s="77">
        <f>I39/$I$144</f>
        <v>2.0328610502559897E-2</v>
      </c>
      <c r="L39" s="11"/>
      <c r="M39" s="24">
        <v>1829673440</v>
      </c>
      <c r="N39" s="23"/>
      <c r="O39" s="24">
        <v>3674760850</v>
      </c>
      <c r="P39" s="23"/>
      <c r="Q39" s="24">
        <v>5230523537</v>
      </c>
      <c r="R39" s="23"/>
      <c r="S39" s="24">
        <f t="shared" ref="S39:S55" si="5">M39+O39+Q39</f>
        <v>10734957827</v>
      </c>
      <c r="T39" s="11"/>
      <c r="U39" s="77">
        <f>S39/$S$144</f>
        <v>2.0849078207514769E-2</v>
      </c>
      <c r="W39" s="74"/>
      <c r="X39" s="75"/>
    </row>
    <row r="40" spans="1:24" ht="39" customHeight="1" x14ac:dyDescent="0.4">
      <c r="A40" s="17" t="s">
        <v>93</v>
      </c>
      <c r="B40" s="11"/>
      <c r="C40" s="22">
        <v>0</v>
      </c>
      <c r="D40" s="23"/>
      <c r="E40" s="22">
        <v>6519884740</v>
      </c>
      <c r="F40" s="23"/>
      <c r="G40" s="22">
        <v>10041497421</v>
      </c>
      <c r="H40" s="23"/>
      <c r="I40" s="24">
        <f t="shared" si="4"/>
        <v>16561382161</v>
      </c>
      <c r="J40" s="11"/>
      <c r="K40" s="77">
        <f t="shared" ref="K40:K55" si="6">I40/$I$144</f>
        <v>9.6181592481788716E-2</v>
      </c>
      <c r="L40" s="11"/>
      <c r="M40" s="22">
        <v>0</v>
      </c>
      <c r="N40" s="23"/>
      <c r="O40" s="24">
        <v>0</v>
      </c>
      <c r="P40" s="23"/>
      <c r="Q40" s="22">
        <v>10041497421</v>
      </c>
      <c r="R40" s="23"/>
      <c r="S40" s="24">
        <f t="shared" si="5"/>
        <v>10041497421</v>
      </c>
      <c r="T40" s="11"/>
      <c r="U40" s="77">
        <f t="shared" ref="U40:U55" si="7">S40/$S$144</f>
        <v>1.9502262461099363E-2</v>
      </c>
      <c r="W40" s="74"/>
      <c r="X40" s="75"/>
    </row>
    <row r="41" spans="1:24" ht="39" customHeight="1" x14ac:dyDescent="0.4">
      <c r="A41" s="18" t="s">
        <v>29</v>
      </c>
      <c r="B41" s="11"/>
      <c r="C41" s="24">
        <v>0</v>
      </c>
      <c r="D41" s="23"/>
      <c r="E41" s="24">
        <v>3497452000</v>
      </c>
      <c r="F41" s="23"/>
      <c r="G41" s="24">
        <v>0</v>
      </c>
      <c r="H41" s="23"/>
      <c r="I41" s="24">
        <f t="shared" si="4"/>
        <v>3497452000</v>
      </c>
      <c r="J41" s="11"/>
      <c r="K41" s="77">
        <f t="shared" si="6"/>
        <v>2.0311740875153212E-2</v>
      </c>
      <c r="L41" s="11"/>
      <c r="M41" s="24">
        <v>0</v>
      </c>
      <c r="N41" s="23"/>
      <c r="O41" s="24">
        <v>9967738202</v>
      </c>
      <c r="P41" s="23"/>
      <c r="Q41" s="24">
        <v>0</v>
      </c>
      <c r="R41" s="23"/>
      <c r="S41" s="24">
        <f t="shared" si="5"/>
        <v>9967738202</v>
      </c>
      <c r="T41" s="11"/>
      <c r="U41" s="77">
        <f t="shared" si="7"/>
        <v>1.9359009758085625E-2</v>
      </c>
      <c r="W41" s="74"/>
      <c r="X41" s="75"/>
    </row>
    <row r="42" spans="1:24" ht="39" customHeight="1" x14ac:dyDescent="0.4">
      <c r="A42" s="18" t="s">
        <v>58</v>
      </c>
      <c r="B42" s="11"/>
      <c r="C42" s="24">
        <v>0</v>
      </c>
      <c r="D42" s="23"/>
      <c r="E42" s="24">
        <v>-6403905986</v>
      </c>
      <c r="F42" s="23"/>
      <c r="G42" s="24">
        <v>488039548</v>
      </c>
      <c r="H42" s="23"/>
      <c r="I42" s="24">
        <f t="shared" si="4"/>
        <v>-5915866438</v>
      </c>
      <c r="J42" s="11"/>
      <c r="K42" s="77">
        <f t="shared" si="6"/>
        <v>-3.4356882136101261E-2</v>
      </c>
      <c r="L42" s="11"/>
      <c r="M42" s="24">
        <v>0</v>
      </c>
      <c r="N42" s="23"/>
      <c r="O42" s="24">
        <v>8690333318</v>
      </c>
      <c r="P42" s="23"/>
      <c r="Q42" s="24">
        <v>488039548</v>
      </c>
      <c r="R42" s="23"/>
      <c r="S42" s="24">
        <f t="shared" si="5"/>
        <v>9178372866</v>
      </c>
      <c r="T42" s="11"/>
      <c r="U42" s="77">
        <f t="shared" si="7"/>
        <v>1.7825930644987293E-2</v>
      </c>
      <c r="W42" s="74"/>
      <c r="X42" s="75"/>
    </row>
    <row r="43" spans="1:24" ht="39" customHeight="1" x14ac:dyDescent="0.4">
      <c r="A43" s="17" t="s">
        <v>85</v>
      </c>
      <c r="B43" s="11"/>
      <c r="C43" s="22">
        <v>0</v>
      </c>
      <c r="D43" s="23"/>
      <c r="E43" s="22">
        <v>63727119632</v>
      </c>
      <c r="F43" s="23"/>
      <c r="G43" s="22">
        <v>8367372544</v>
      </c>
      <c r="H43" s="23"/>
      <c r="I43" s="24">
        <f t="shared" si="4"/>
        <v>72094492176</v>
      </c>
      <c r="J43" s="11"/>
      <c r="K43" s="77">
        <f t="shared" si="6"/>
        <v>0.41869470792012947</v>
      </c>
      <c r="L43" s="11"/>
      <c r="M43" s="22">
        <v>0</v>
      </c>
      <c r="N43" s="23"/>
      <c r="O43" s="24">
        <v>0</v>
      </c>
      <c r="P43" s="23"/>
      <c r="Q43" s="22">
        <v>8367372544</v>
      </c>
      <c r="R43" s="23"/>
      <c r="S43" s="24">
        <f t="shared" si="5"/>
        <v>8367372544</v>
      </c>
      <c r="T43" s="11"/>
      <c r="U43" s="77">
        <f t="shared" si="7"/>
        <v>1.6250832781335697E-2</v>
      </c>
      <c r="W43" s="74"/>
      <c r="X43" s="75"/>
    </row>
    <row r="44" spans="1:24" ht="39" customHeight="1" x14ac:dyDescent="0.4">
      <c r="A44" s="17" t="s">
        <v>95</v>
      </c>
      <c r="B44" s="11"/>
      <c r="C44" s="22">
        <v>0</v>
      </c>
      <c r="D44" s="23"/>
      <c r="E44" s="22">
        <v>8667469592</v>
      </c>
      <c r="F44" s="23"/>
      <c r="G44" s="22">
        <v>0</v>
      </c>
      <c r="H44" s="23"/>
      <c r="I44" s="24">
        <f t="shared" si="4"/>
        <v>8667469592</v>
      </c>
      <c r="J44" s="11"/>
      <c r="K44" s="77">
        <f t="shared" si="6"/>
        <v>5.0337044338556736E-2</v>
      </c>
      <c r="L44" s="11"/>
      <c r="M44" s="22">
        <v>0</v>
      </c>
      <c r="N44" s="23"/>
      <c r="O44" s="24">
        <v>8207613562</v>
      </c>
      <c r="P44" s="23"/>
      <c r="Q44" s="24">
        <v>0</v>
      </c>
      <c r="R44" s="23"/>
      <c r="S44" s="24">
        <f t="shared" si="5"/>
        <v>8207613562</v>
      </c>
      <c r="T44" s="11"/>
      <c r="U44" s="77">
        <f t="shared" si="7"/>
        <v>1.5940554197688781E-2</v>
      </c>
      <c r="W44" s="74"/>
      <c r="X44" s="75"/>
    </row>
    <row r="45" spans="1:24" ht="39" customHeight="1" x14ac:dyDescent="0.4">
      <c r="A45" s="17" t="s">
        <v>97</v>
      </c>
      <c r="B45" s="11"/>
      <c r="C45" s="22">
        <v>0</v>
      </c>
      <c r="D45" s="23"/>
      <c r="E45" s="22">
        <v>8138426468</v>
      </c>
      <c r="F45" s="23"/>
      <c r="G45" s="22">
        <v>0</v>
      </c>
      <c r="H45" s="23"/>
      <c r="I45" s="24">
        <f t="shared" si="4"/>
        <v>8138426468</v>
      </c>
      <c r="J45" s="11"/>
      <c r="K45" s="77">
        <f t="shared" si="6"/>
        <v>4.7264582773260184E-2</v>
      </c>
      <c r="L45" s="11"/>
      <c r="M45" s="22">
        <v>0</v>
      </c>
      <c r="N45" s="23"/>
      <c r="O45" s="24">
        <v>8070034168</v>
      </c>
      <c r="P45" s="23"/>
      <c r="Q45" s="24">
        <v>0</v>
      </c>
      <c r="R45" s="23"/>
      <c r="S45" s="24">
        <f t="shared" si="5"/>
        <v>8070034168</v>
      </c>
      <c r="T45" s="11"/>
      <c r="U45" s="77">
        <f t="shared" si="7"/>
        <v>1.567335207249421E-2</v>
      </c>
      <c r="W45" s="74"/>
      <c r="X45" s="75"/>
    </row>
    <row r="46" spans="1:24" ht="39" customHeight="1" x14ac:dyDescent="0.4">
      <c r="A46" s="18" t="s">
        <v>55</v>
      </c>
      <c r="B46" s="11"/>
      <c r="C46" s="24">
        <v>0</v>
      </c>
      <c r="D46" s="23"/>
      <c r="E46" s="24">
        <v>-4317716244</v>
      </c>
      <c r="F46" s="23"/>
      <c r="G46" s="24">
        <v>6495042995</v>
      </c>
      <c r="H46" s="23"/>
      <c r="I46" s="24">
        <f t="shared" si="4"/>
        <v>2177326751</v>
      </c>
      <c r="J46" s="11"/>
      <c r="K46" s="77">
        <f t="shared" si="6"/>
        <v>1.2645004639620854E-2</v>
      </c>
      <c r="L46" s="11"/>
      <c r="M46" s="24">
        <v>0</v>
      </c>
      <c r="N46" s="23"/>
      <c r="O46" s="24">
        <v>331898691</v>
      </c>
      <c r="P46" s="23"/>
      <c r="Q46" s="24">
        <v>7050998488</v>
      </c>
      <c r="R46" s="23"/>
      <c r="S46" s="24">
        <f t="shared" si="5"/>
        <v>7382897179</v>
      </c>
      <c r="T46" s="11"/>
      <c r="U46" s="77">
        <f t="shared" si="7"/>
        <v>1.433881745635396E-2</v>
      </c>
      <c r="W46" s="74"/>
      <c r="X46" s="75"/>
    </row>
    <row r="47" spans="1:24" ht="39" customHeight="1" x14ac:dyDescent="0.4">
      <c r="A47" s="18" t="s">
        <v>26</v>
      </c>
      <c r="B47" s="11"/>
      <c r="C47" s="24">
        <v>0</v>
      </c>
      <c r="D47" s="23"/>
      <c r="E47" s="24">
        <v>3331678299</v>
      </c>
      <c r="F47" s="23"/>
      <c r="G47" s="24">
        <v>0</v>
      </c>
      <c r="H47" s="23"/>
      <c r="I47" s="24">
        <f t="shared" si="4"/>
        <v>3331678299</v>
      </c>
      <c r="J47" s="11"/>
      <c r="K47" s="77">
        <f t="shared" si="6"/>
        <v>1.9348996437594919E-2</v>
      </c>
      <c r="L47" s="11"/>
      <c r="M47" s="24">
        <v>0</v>
      </c>
      <c r="N47" s="23"/>
      <c r="O47" s="24">
        <v>6378945035</v>
      </c>
      <c r="P47" s="23"/>
      <c r="Q47" s="24">
        <v>0</v>
      </c>
      <c r="R47" s="23"/>
      <c r="S47" s="24">
        <f t="shared" si="5"/>
        <v>6378945035</v>
      </c>
      <c r="T47" s="11"/>
      <c r="U47" s="77">
        <f t="shared" si="7"/>
        <v>1.2388974978704687E-2</v>
      </c>
      <c r="W47" s="74"/>
      <c r="X47" s="75"/>
    </row>
    <row r="48" spans="1:24" ht="39" customHeight="1" x14ac:dyDescent="0.4">
      <c r="A48" s="18" t="s">
        <v>38</v>
      </c>
      <c r="B48" s="11"/>
      <c r="C48" s="24">
        <v>0</v>
      </c>
      <c r="D48" s="23"/>
      <c r="E48" s="24">
        <v>6357943800</v>
      </c>
      <c r="F48" s="23"/>
      <c r="G48" s="24">
        <v>0</v>
      </c>
      <c r="H48" s="23"/>
      <c r="I48" s="24">
        <f t="shared" si="4"/>
        <v>6357943800</v>
      </c>
      <c r="J48" s="11"/>
      <c r="K48" s="77">
        <f t="shared" si="6"/>
        <v>3.692428286775256E-2</v>
      </c>
      <c r="L48" s="11"/>
      <c r="M48" s="24">
        <v>0</v>
      </c>
      <c r="N48" s="23"/>
      <c r="O48" s="24">
        <v>6267485250</v>
      </c>
      <c r="P48" s="23"/>
      <c r="Q48" s="24">
        <v>0</v>
      </c>
      <c r="R48" s="23"/>
      <c r="S48" s="24">
        <f t="shared" si="5"/>
        <v>6267485250</v>
      </c>
      <c r="T48" s="11"/>
      <c r="U48" s="77">
        <f t="shared" si="7"/>
        <v>1.2172501489762514E-2</v>
      </c>
      <c r="W48" s="74"/>
      <c r="X48" s="75"/>
    </row>
    <row r="49" spans="1:24" ht="39" customHeight="1" x14ac:dyDescent="0.4">
      <c r="A49" s="18" t="s">
        <v>27</v>
      </c>
      <c r="B49" s="11"/>
      <c r="C49" s="24">
        <v>0</v>
      </c>
      <c r="D49" s="23"/>
      <c r="E49" s="24">
        <v>-2783687569</v>
      </c>
      <c r="F49" s="23"/>
      <c r="G49" s="24">
        <v>493466749</v>
      </c>
      <c r="H49" s="23"/>
      <c r="I49" s="24">
        <f t="shared" si="4"/>
        <v>-2290220820</v>
      </c>
      <c r="J49" s="11"/>
      <c r="K49" s="77">
        <f t="shared" si="6"/>
        <v>-1.3300646254107535E-2</v>
      </c>
      <c r="L49" s="11"/>
      <c r="M49" s="24">
        <v>0</v>
      </c>
      <c r="N49" s="23"/>
      <c r="O49" s="24">
        <v>5013583622</v>
      </c>
      <c r="P49" s="23"/>
      <c r="Q49" s="24">
        <v>493466749</v>
      </c>
      <c r="R49" s="23"/>
      <c r="S49" s="24">
        <f t="shared" si="5"/>
        <v>5507050371</v>
      </c>
      <c r="T49" s="11"/>
      <c r="U49" s="77">
        <f t="shared" si="7"/>
        <v>1.0695610148455428E-2</v>
      </c>
      <c r="W49" s="74"/>
      <c r="X49" s="75"/>
    </row>
    <row r="50" spans="1:24" ht="39" customHeight="1" x14ac:dyDescent="0.4">
      <c r="A50" s="18" t="s">
        <v>66</v>
      </c>
      <c r="B50" s="11"/>
      <c r="C50" s="24">
        <v>0</v>
      </c>
      <c r="D50" s="23"/>
      <c r="E50" s="24">
        <v>-1604368497</v>
      </c>
      <c r="F50" s="23"/>
      <c r="G50" s="24">
        <v>0</v>
      </c>
      <c r="H50" s="23"/>
      <c r="I50" s="24">
        <f t="shared" si="4"/>
        <v>-1604368497</v>
      </c>
      <c r="J50" s="11"/>
      <c r="K50" s="77">
        <f t="shared" si="6"/>
        <v>-9.3175023357927496E-3</v>
      </c>
      <c r="L50" s="11"/>
      <c r="M50" s="24">
        <v>0</v>
      </c>
      <c r="N50" s="23"/>
      <c r="O50" s="24">
        <v>4873387182</v>
      </c>
      <c r="P50" s="23"/>
      <c r="Q50" s="24">
        <v>0</v>
      </c>
      <c r="R50" s="23"/>
      <c r="S50" s="24">
        <f t="shared" si="5"/>
        <v>4873387182</v>
      </c>
      <c r="T50" s="11"/>
      <c r="U50" s="77">
        <f t="shared" si="7"/>
        <v>9.4649305689366477E-3</v>
      </c>
      <c r="W50" s="74"/>
      <c r="X50" s="75"/>
    </row>
    <row r="51" spans="1:24" ht="39" customHeight="1" x14ac:dyDescent="0.4">
      <c r="A51" s="18" t="s">
        <v>63</v>
      </c>
      <c r="B51" s="11"/>
      <c r="C51" s="24">
        <v>0</v>
      </c>
      <c r="D51" s="23"/>
      <c r="E51" s="24">
        <v>1045167679</v>
      </c>
      <c r="F51" s="23"/>
      <c r="G51" s="24">
        <v>0</v>
      </c>
      <c r="H51" s="23"/>
      <c r="I51" s="24">
        <f t="shared" si="4"/>
        <v>1045167679</v>
      </c>
      <c r="J51" s="11"/>
      <c r="K51" s="77">
        <f t="shared" si="6"/>
        <v>6.0698974759148408E-3</v>
      </c>
      <c r="L51" s="11"/>
      <c r="M51" s="24">
        <v>0</v>
      </c>
      <c r="N51" s="23"/>
      <c r="O51" s="24">
        <v>4838727364</v>
      </c>
      <c r="P51" s="23"/>
      <c r="Q51" s="24">
        <v>0</v>
      </c>
      <c r="R51" s="23"/>
      <c r="S51" s="24">
        <f t="shared" si="5"/>
        <v>4838727364</v>
      </c>
      <c r="T51" s="11"/>
      <c r="U51" s="77">
        <f t="shared" si="7"/>
        <v>9.3976154226840247E-3</v>
      </c>
      <c r="W51" s="74"/>
      <c r="X51" s="75"/>
    </row>
    <row r="52" spans="1:24" ht="39" customHeight="1" x14ac:dyDescent="0.4">
      <c r="A52" s="17" t="s">
        <v>161</v>
      </c>
      <c r="B52" s="11"/>
      <c r="C52" s="22">
        <v>0</v>
      </c>
      <c r="D52" s="23"/>
      <c r="E52" s="22">
        <v>0</v>
      </c>
      <c r="F52" s="23"/>
      <c r="G52" s="22">
        <v>0</v>
      </c>
      <c r="H52" s="23"/>
      <c r="I52" s="24">
        <f t="shared" si="4"/>
        <v>0</v>
      </c>
      <c r="J52" s="11"/>
      <c r="K52" s="77">
        <f t="shared" si="6"/>
        <v>0</v>
      </c>
      <c r="L52" s="11"/>
      <c r="M52" s="22">
        <v>0</v>
      </c>
      <c r="N52" s="23"/>
      <c r="O52" s="24">
        <v>0</v>
      </c>
      <c r="P52" s="23"/>
      <c r="Q52" s="22">
        <v>4653581121</v>
      </c>
      <c r="R52" s="23"/>
      <c r="S52" s="24">
        <f t="shared" si="5"/>
        <v>4653581121</v>
      </c>
      <c r="T52" s="11"/>
      <c r="U52" s="77">
        <f t="shared" si="7"/>
        <v>9.0380305447233748E-3</v>
      </c>
      <c r="W52" s="74"/>
      <c r="X52" s="75"/>
    </row>
    <row r="53" spans="1:24" ht="39" customHeight="1" x14ac:dyDescent="0.4">
      <c r="A53" s="18" t="s">
        <v>19</v>
      </c>
      <c r="B53" s="11"/>
      <c r="C53" s="24">
        <v>0</v>
      </c>
      <c r="D53" s="23"/>
      <c r="E53" s="24">
        <v>-2601961673</v>
      </c>
      <c r="F53" s="23"/>
      <c r="G53" s="24">
        <v>0</v>
      </c>
      <c r="H53" s="23"/>
      <c r="I53" s="24">
        <f t="shared" si="4"/>
        <v>-2601961673</v>
      </c>
      <c r="J53" s="11"/>
      <c r="K53" s="77">
        <f t="shared" si="6"/>
        <v>-1.5111106962742057E-2</v>
      </c>
      <c r="L53" s="11"/>
      <c r="M53" s="24">
        <v>0</v>
      </c>
      <c r="N53" s="23"/>
      <c r="O53" s="24">
        <v>3733916452</v>
      </c>
      <c r="P53" s="23"/>
      <c r="Q53" s="24">
        <v>0</v>
      </c>
      <c r="R53" s="23"/>
      <c r="S53" s="24">
        <f t="shared" si="5"/>
        <v>3733916452</v>
      </c>
      <c r="T53" s="11"/>
      <c r="U53" s="77">
        <f t="shared" si="7"/>
        <v>7.2518883988787631E-3</v>
      </c>
      <c r="W53" s="74"/>
      <c r="X53" s="75"/>
    </row>
    <row r="54" spans="1:24" ht="39" customHeight="1" x14ac:dyDescent="0.4">
      <c r="A54" s="18" t="s">
        <v>34</v>
      </c>
      <c r="B54" s="11"/>
      <c r="C54" s="24">
        <v>0</v>
      </c>
      <c r="D54" s="23"/>
      <c r="E54" s="24">
        <v>-822415346</v>
      </c>
      <c r="F54" s="23"/>
      <c r="G54" s="24">
        <v>3601154562</v>
      </c>
      <c r="H54" s="23"/>
      <c r="I54" s="24">
        <f t="shared" si="4"/>
        <v>2778739216</v>
      </c>
      <c r="J54" s="11"/>
      <c r="K54" s="77">
        <f t="shared" si="6"/>
        <v>1.6137757120045788E-2</v>
      </c>
      <c r="L54" s="11"/>
      <c r="M54" s="24">
        <v>0</v>
      </c>
      <c r="N54" s="23"/>
      <c r="O54" s="24">
        <v>0</v>
      </c>
      <c r="P54" s="23"/>
      <c r="Q54" s="24">
        <v>3601154562</v>
      </c>
      <c r="R54" s="23"/>
      <c r="S54" s="24">
        <f t="shared" si="5"/>
        <v>3601154562</v>
      </c>
      <c r="T54" s="11"/>
      <c r="U54" s="77">
        <f t="shared" si="7"/>
        <v>6.9940426697948869E-3</v>
      </c>
      <c r="W54" s="74"/>
      <c r="X54" s="75"/>
    </row>
    <row r="55" spans="1:24" ht="39" customHeight="1" thickBot="1" x14ac:dyDescent="0.45">
      <c r="A55" s="17" t="s">
        <v>104</v>
      </c>
      <c r="B55" s="11"/>
      <c r="C55" s="29">
        <v>0</v>
      </c>
      <c r="D55" s="23"/>
      <c r="E55" s="29">
        <v>3168559155</v>
      </c>
      <c r="F55" s="23"/>
      <c r="G55" s="29">
        <v>0</v>
      </c>
      <c r="H55" s="23"/>
      <c r="I55" s="29">
        <f t="shared" si="4"/>
        <v>3168559155</v>
      </c>
      <c r="J55" s="11"/>
      <c r="K55" s="78">
        <f t="shared" si="6"/>
        <v>1.8401668558697709E-2</v>
      </c>
      <c r="L55" s="11"/>
      <c r="M55" s="29">
        <v>0</v>
      </c>
      <c r="N55" s="23"/>
      <c r="O55" s="29">
        <v>3168559155</v>
      </c>
      <c r="P55" s="23"/>
      <c r="Q55" s="29">
        <v>0</v>
      </c>
      <c r="R55" s="23"/>
      <c r="S55" s="29">
        <f t="shared" si="5"/>
        <v>3168559155</v>
      </c>
      <c r="T55" s="11"/>
      <c r="U55" s="78">
        <f t="shared" si="7"/>
        <v>6.1538702519703826E-3</v>
      </c>
      <c r="W55" s="74"/>
      <c r="X55" s="75"/>
    </row>
    <row r="56" spans="1:24" ht="39" customHeight="1" thickBot="1" x14ac:dyDescent="0.45">
      <c r="A56" s="18" t="s">
        <v>174</v>
      </c>
      <c r="B56" s="11"/>
      <c r="C56" s="29">
        <f>SUM(C38:C55)</f>
        <v>17864018190</v>
      </c>
      <c r="D56" s="23"/>
      <c r="E56" s="29">
        <f>SUM(E38:E55)</f>
        <v>85684634962</v>
      </c>
      <c r="F56" s="23"/>
      <c r="G56" s="29">
        <f>SUM(G38:G55)</f>
        <v>102564511491</v>
      </c>
      <c r="H56" s="23"/>
      <c r="I56" s="29">
        <f>SUM(I38:I55)</f>
        <v>206113164643</v>
      </c>
      <c r="J56" s="11"/>
      <c r="K56" s="78">
        <f>SUM(K38:K55)</f>
        <v>1.1970191988871919</v>
      </c>
      <c r="L56" s="11"/>
      <c r="M56" s="29">
        <f>SUM(M38:M55)</f>
        <v>17864018190</v>
      </c>
      <c r="N56" s="23"/>
      <c r="O56" s="29">
        <f>SUM(O38:O55)</f>
        <v>390192932206</v>
      </c>
      <c r="P56" s="23"/>
      <c r="Q56" s="29">
        <f>SUM(Q38:Q55)</f>
        <v>109887193606</v>
      </c>
      <c r="R56" s="23"/>
      <c r="S56" s="29">
        <f>SUM(S38:S55)</f>
        <v>517944144002</v>
      </c>
      <c r="T56" s="11"/>
      <c r="U56" s="78">
        <f>SUM(U38:U55)</f>
        <v>1.0059338974077547</v>
      </c>
      <c r="W56" s="74"/>
      <c r="X56" s="75"/>
    </row>
    <row r="57" spans="1:24" ht="39" customHeight="1" x14ac:dyDescent="0.4">
      <c r="A57" s="17"/>
      <c r="B57" s="11"/>
      <c r="C57" s="22"/>
      <c r="D57" s="23"/>
      <c r="E57" s="22"/>
      <c r="F57" s="23"/>
      <c r="G57" s="22"/>
      <c r="H57" s="23"/>
      <c r="I57" s="24"/>
      <c r="J57" s="11"/>
      <c r="K57" s="16"/>
      <c r="L57" s="11"/>
      <c r="M57" s="22"/>
      <c r="N57" s="23"/>
      <c r="O57" s="24"/>
      <c r="P57" s="23"/>
      <c r="Q57" s="22"/>
      <c r="R57" s="23"/>
      <c r="S57" s="24"/>
      <c r="T57" s="11"/>
      <c r="U57" s="16"/>
      <c r="W57" s="74"/>
      <c r="X57" s="75"/>
    </row>
    <row r="58" spans="1:24" ht="39" customHeight="1" x14ac:dyDescent="0.4">
      <c r="A58" s="82" t="s">
        <v>0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W58" s="74"/>
      <c r="X58" s="75"/>
    </row>
    <row r="59" spans="1:24" ht="39" customHeight="1" x14ac:dyDescent="0.4">
      <c r="A59" s="82" t="s">
        <v>116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W59" s="74"/>
      <c r="X59" s="75"/>
    </row>
    <row r="60" spans="1:24" ht="39" customHeight="1" x14ac:dyDescent="0.4">
      <c r="A60" s="82" t="s">
        <v>2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W60" s="74"/>
      <c r="X60" s="75"/>
    </row>
    <row r="61" spans="1:24" ht="39" customHeight="1" x14ac:dyDescent="0.4">
      <c r="W61" s="74"/>
      <c r="X61" s="75"/>
    </row>
    <row r="62" spans="1:24" ht="39" customHeight="1" x14ac:dyDescent="0.4">
      <c r="A62" s="83" t="s">
        <v>199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W62" s="74"/>
      <c r="X62" s="75"/>
    </row>
    <row r="63" spans="1:24" ht="39" customHeight="1" x14ac:dyDescent="0.65">
      <c r="A63" s="1"/>
      <c r="B63" s="4"/>
      <c r="C63" s="91" t="s">
        <v>171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W63" s="74"/>
      <c r="X63" s="75"/>
    </row>
    <row r="64" spans="1:24" ht="39" customHeight="1" thickBot="1" x14ac:dyDescent="0.7">
      <c r="C64" s="85" t="s">
        <v>185</v>
      </c>
      <c r="D64" s="85"/>
      <c r="E64" s="85"/>
      <c r="F64" s="85"/>
      <c r="G64" s="85"/>
      <c r="H64" s="85"/>
      <c r="I64" s="85"/>
      <c r="J64" s="85"/>
      <c r="K64" s="85"/>
      <c r="L64" s="33"/>
      <c r="M64" s="85" t="s">
        <v>186</v>
      </c>
      <c r="N64" s="85"/>
      <c r="O64" s="85"/>
      <c r="P64" s="85"/>
      <c r="Q64" s="85"/>
      <c r="R64" s="85"/>
      <c r="S64" s="85"/>
      <c r="T64" s="85"/>
      <c r="U64" s="85"/>
      <c r="W64" s="74"/>
      <c r="X64" s="75"/>
    </row>
    <row r="65" spans="1:24" ht="39" customHeight="1" thickBot="1" x14ac:dyDescent="0.65">
      <c r="A65" s="80" t="s">
        <v>123</v>
      </c>
      <c r="B65" s="33"/>
      <c r="C65" s="21" t="s">
        <v>124</v>
      </c>
      <c r="D65" s="33"/>
      <c r="E65" s="21" t="s">
        <v>125</v>
      </c>
      <c r="F65" s="33"/>
      <c r="G65" s="21" t="s">
        <v>126</v>
      </c>
      <c r="H65" s="71"/>
      <c r="I65" s="90" t="s">
        <v>77</v>
      </c>
      <c r="J65" s="90"/>
      <c r="K65" s="90"/>
      <c r="L65" s="33"/>
      <c r="M65" s="21" t="s">
        <v>124</v>
      </c>
      <c r="N65" s="33"/>
      <c r="O65" s="21" t="s">
        <v>125</v>
      </c>
      <c r="P65" s="33"/>
      <c r="Q65" s="21" t="s">
        <v>126</v>
      </c>
      <c r="R65" s="71"/>
      <c r="S65" s="90" t="s">
        <v>77</v>
      </c>
      <c r="T65" s="90"/>
      <c r="U65" s="90"/>
      <c r="W65" s="74"/>
      <c r="X65" s="75"/>
    </row>
    <row r="66" spans="1:24" ht="39" customHeight="1" thickBot="1" x14ac:dyDescent="0.65">
      <c r="A66" s="81"/>
      <c r="B66" s="33"/>
      <c r="C66" s="72" t="s">
        <v>196</v>
      </c>
      <c r="D66" s="73"/>
      <c r="E66" s="72" t="s">
        <v>197</v>
      </c>
      <c r="F66" s="73"/>
      <c r="G66" s="72" t="s">
        <v>198</v>
      </c>
      <c r="H66" s="33"/>
      <c r="I66" s="35" t="s">
        <v>113</v>
      </c>
      <c r="J66" s="34"/>
      <c r="K66" s="35" t="s">
        <v>119</v>
      </c>
      <c r="L66" s="33"/>
      <c r="M66" s="72" t="s">
        <v>196</v>
      </c>
      <c r="N66" s="33"/>
      <c r="O66" s="72" t="s">
        <v>197</v>
      </c>
      <c r="P66" s="73"/>
      <c r="Q66" s="72" t="s">
        <v>198</v>
      </c>
      <c r="R66" s="33"/>
      <c r="S66" s="35" t="s">
        <v>113</v>
      </c>
      <c r="T66" s="34"/>
      <c r="U66" s="35" t="s">
        <v>119</v>
      </c>
      <c r="W66" s="74"/>
      <c r="X66" s="75"/>
    </row>
    <row r="67" spans="1:24" ht="39" customHeight="1" x14ac:dyDescent="0.4">
      <c r="A67" s="17" t="s">
        <v>173</v>
      </c>
      <c r="B67" s="11"/>
      <c r="C67" s="22">
        <f>SUM(C56)</f>
        <v>17864018190</v>
      </c>
      <c r="D67" s="23"/>
      <c r="E67" s="22">
        <f>SUM(E56)</f>
        <v>85684634962</v>
      </c>
      <c r="F67" s="23"/>
      <c r="G67" s="22">
        <f>SUM(G56)</f>
        <v>102564511491</v>
      </c>
      <c r="H67" s="23"/>
      <c r="I67" s="24">
        <f>SUM(I56)</f>
        <v>206113164643</v>
      </c>
      <c r="J67" s="11"/>
      <c r="K67" s="16">
        <f>SUM(K56)</f>
        <v>1.1970191988871919</v>
      </c>
      <c r="L67" s="11"/>
      <c r="M67" s="22">
        <f>SUM(M56)</f>
        <v>17864018190</v>
      </c>
      <c r="N67" s="23"/>
      <c r="O67" s="24">
        <f>SUM(O56)</f>
        <v>390192932206</v>
      </c>
      <c r="P67" s="23"/>
      <c r="Q67" s="22">
        <f>SUM(Q56)</f>
        <v>109887193606</v>
      </c>
      <c r="R67" s="23"/>
      <c r="S67" s="24">
        <f>SUM(S56)</f>
        <v>517944144002</v>
      </c>
      <c r="T67" s="11"/>
      <c r="U67" s="16">
        <f>SUM(U56)</f>
        <v>1.0059338974077547</v>
      </c>
      <c r="W67" s="74"/>
      <c r="X67" s="75"/>
    </row>
    <row r="68" spans="1:24" ht="39" customHeight="1" x14ac:dyDescent="0.4">
      <c r="A68" s="18" t="s">
        <v>57</v>
      </c>
      <c r="B68" s="11"/>
      <c r="C68" s="24">
        <v>0</v>
      </c>
      <c r="D68" s="23"/>
      <c r="E68" s="24">
        <v>3506521427</v>
      </c>
      <c r="F68" s="23"/>
      <c r="G68" s="24">
        <v>0</v>
      </c>
      <c r="H68" s="23"/>
      <c r="I68" s="24">
        <f t="shared" ref="I68:I84" si="8">C68+E68+G68</f>
        <v>3506521427</v>
      </c>
      <c r="J68" s="11"/>
      <c r="K68" s="16">
        <f>I68/$I$144</f>
        <v>2.0364412320282441E-2</v>
      </c>
      <c r="L68" s="11"/>
      <c r="M68" s="24">
        <v>0</v>
      </c>
      <c r="N68" s="23"/>
      <c r="O68" s="24">
        <v>3047334098</v>
      </c>
      <c r="P68" s="23"/>
      <c r="Q68" s="24">
        <v>0</v>
      </c>
      <c r="R68" s="23"/>
      <c r="S68" s="24">
        <f t="shared" ref="S68:S84" si="9">M68+O68+Q68</f>
        <v>3047334098</v>
      </c>
      <c r="T68" s="11"/>
      <c r="U68" s="16">
        <f>S68/$S$144</f>
        <v>5.9184309763966507E-3</v>
      </c>
      <c r="W68" s="74"/>
      <c r="X68" s="75"/>
    </row>
    <row r="69" spans="1:24" ht="39" customHeight="1" x14ac:dyDescent="0.4">
      <c r="A69" s="18" t="s">
        <v>64</v>
      </c>
      <c r="B69" s="11"/>
      <c r="C69" s="24">
        <v>0</v>
      </c>
      <c r="D69" s="23"/>
      <c r="E69" s="24">
        <v>-2057683500</v>
      </c>
      <c r="F69" s="23"/>
      <c r="G69" s="24">
        <v>2975052000</v>
      </c>
      <c r="H69" s="23"/>
      <c r="I69" s="24">
        <f t="shared" si="8"/>
        <v>917368500</v>
      </c>
      <c r="J69" s="11"/>
      <c r="K69" s="16">
        <f t="shared" ref="K69:K84" si="10">I69/$I$144</f>
        <v>5.3276932060906017E-3</v>
      </c>
      <c r="L69" s="11"/>
      <c r="M69" s="24">
        <v>0</v>
      </c>
      <c r="N69" s="23"/>
      <c r="O69" s="24">
        <v>0</v>
      </c>
      <c r="P69" s="23"/>
      <c r="Q69" s="24">
        <v>2975052000</v>
      </c>
      <c r="R69" s="23"/>
      <c r="S69" s="24">
        <f t="shared" si="9"/>
        <v>2975052000</v>
      </c>
      <c r="T69" s="11"/>
      <c r="U69" s="16">
        <f t="shared" ref="U69:U84" si="11">S69/$S$144</f>
        <v>5.7780470886821707E-3</v>
      </c>
      <c r="W69" s="74"/>
      <c r="X69" s="75"/>
    </row>
    <row r="70" spans="1:24" ht="39" customHeight="1" x14ac:dyDescent="0.4">
      <c r="A70" s="17" t="s">
        <v>70</v>
      </c>
      <c r="B70" s="11"/>
      <c r="C70" s="22">
        <v>0</v>
      </c>
      <c r="D70" s="23"/>
      <c r="E70" s="22">
        <v>-450611130</v>
      </c>
      <c r="F70" s="23"/>
      <c r="G70" s="22">
        <v>3381544437</v>
      </c>
      <c r="H70" s="23"/>
      <c r="I70" s="24">
        <f t="shared" si="8"/>
        <v>2930933307</v>
      </c>
      <c r="J70" s="11"/>
      <c r="K70" s="16">
        <f t="shared" si="10"/>
        <v>1.7021636852811668E-2</v>
      </c>
      <c r="L70" s="11"/>
      <c r="M70" s="22">
        <v>0</v>
      </c>
      <c r="N70" s="23"/>
      <c r="O70" s="24">
        <v>-450611130</v>
      </c>
      <c r="P70" s="23"/>
      <c r="Q70" s="22">
        <v>3381544437</v>
      </c>
      <c r="R70" s="23"/>
      <c r="S70" s="24">
        <f t="shared" si="9"/>
        <v>2930933307</v>
      </c>
      <c r="T70" s="11"/>
      <c r="U70" s="16">
        <f t="shared" si="11"/>
        <v>5.6923612298652119E-3</v>
      </c>
      <c r="W70" s="74"/>
      <c r="X70" s="75"/>
    </row>
    <row r="71" spans="1:24" ht="39" customHeight="1" x14ac:dyDescent="0.4">
      <c r="A71" s="18" t="s">
        <v>35</v>
      </c>
      <c r="B71" s="11"/>
      <c r="C71" s="24">
        <v>0</v>
      </c>
      <c r="D71" s="23"/>
      <c r="E71" s="24">
        <v>964890597</v>
      </c>
      <c r="F71" s="23"/>
      <c r="G71" s="24">
        <v>0</v>
      </c>
      <c r="H71" s="23"/>
      <c r="I71" s="24">
        <f t="shared" si="8"/>
        <v>964890597</v>
      </c>
      <c r="J71" s="11"/>
      <c r="K71" s="16">
        <f t="shared" si="10"/>
        <v>5.6036817028899564E-3</v>
      </c>
      <c r="L71" s="11"/>
      <c r="M71" s="24">
        <v>0</v>
      </c>
      <c r="N71" s="23"/>
      <c r="O71" s="24">
        <v>2862862211</v>
      </c>
      <c r="P71" s="23"/>
      <c r="Q71" s="24">
        <v>0</v>
      </c>
      <c r="R71" s="23"/>
      <c r="S71" s="24">
        <f t="shared" si="9"/>
        <v>2862862211</v>
      </c>
      <c r="T71" s="11"/>
      <c r="U71" s="16">
        <f t="shared" si="11"/>
        <v>5.5601558102402089E-3</v>
      </c>
      <c r="W71" s="74"/>
      <c r="X71" s="75"/>
    </row>
    <row r="72" spans="1:24" ht="39" customHeight="1" x14ac:dyDescent="0.4">
      <c r="A72" s="17" t="s">
        <v>102</v>
      </c>
      <c r="B72" s="11"/>
      <c r="C72" s="22">
        <v>0</v>
      </c>
      <c r="D72" s="23"/>
      <c r="E72" s="22">
        <v>2748330117</v>
      </c>
      <c r="F72" s="23"/>
      <c r="G72" s="22">
        <v>0</v>
      </c>
      <c r="H72" s="23"/>
      <c r="I72" s="24">
        <f t="shared" si="8"/>
        <v>2748330117</v>
      </c>
      <c r="J72" s="11"/>
      <c r="K72" s="16">
        <f t="shared" si="10"/>
        <v>1.5961153770197134E-2</v>
      </c>
      <c r="L72" s="11"/>
      <c r="M72" s="22">
        <v>0</v>
      </c>
      <c r="N72" s="23"/>
      <c r="O72" s="24">
        <v>2748330117</v>
      </c>
      <c r="P72" s="23"/>
      <c r="Q72" s="22">
        <v>0</v>
      </c>
      <c r="R72" s="23"/>
      <c r="S72" s="24">
        <f t="shared" si="9"/>
        <v>2748330117</v>
      </c>
      <c r="T72" s="11"/>
      <c r="U72" s="16">
        <f t="shared" si="11"/>
        <v>5.3377153848972658E-3</v>
      </c>
      <c r="W72" s="74"/>
      <c r="X72" s="75"/>
    </row>
    <row r="73" spans="1:24" ht="39" customHeight="1" x14ac:dyDescent="0.4">
      <c r="A73" s="18" t="s">
        <v>16</v>
      </c>
      <c r="B73" s="11"/>
      <c r="C73" s="24">
        <v>0</v>
      </c>
      <c r="D73" s="23"/>
      <c r="E73" s="24">
        <v>1061028796</v>
      </c>
      <c r="F73" s="23"/>
      <c r="G73" s="24">
        <v>0</v>
      </c>
      <c r="H73" s="23"/>
      <c r="I73" s="24">
        <f t="shared" si="8"/>
        <v>1061028796</v>
      </c>
      <c r="J73" s="11"/>
      <c r="K73" s="16">
        <f t="shared" si="10"/>
        <v>6.1620122207332075E-3</v>
      </c>
      <c r="L73" s="11"/>
      <c r="M73" s="24">
        <v>0</v>
      </c>
      <c r="N73" s="23"/>
      <c r="O73" s="24">
        <v>2452155439</v>
      </c>
      <c r="P73" s="23"/>
      <c r="Q73" s="24">
        <v>0</v>
      </c>
      <c r="R73" s="23"/>
      <c r="S73" s="24">
        <f t="shared" si="9"/>
        <v>2452155439</v>
      </c>
      <c r="T73" s="11"/>
      <c r="U73" s="16">
        <f t="shared" si="11"/>
        <v>4.7624947716241933E-3</v>
      </c>
      <c r="W73" s="74"/>
      <c r="X73" s="75"/>
    </row>
    <row r="74" spans="1:24" ht="39" customHeight="1" x14ac:dyDescent="0.4">
      <c r="A74" s="17" t="s">
        <v>69</v>
      </c>
      <c r="B74" s="11"/>
      <c r="C74" s="22">
        <v>0</v>
      </c>
      <c r="D74" s="23"/>
      <c r="E74" s="22">
        <v>1993915875</v>
      </c>
      <c r="F74" s="23"/>
      <c r="G74" s="22">
        <v>81751555</v>
      </c>
      <c r="H74" s="23"/>
      <c r="I74" s="24">
        <f t="shared" si="8"/>
        <v>2075667430</v>
      </c>
      <c r="J74" s="11"/>
      <c r="K74" s="16">
        <f t="shared" si="10"/>
        <v>1.205460975051415E-2</v>
      </c>
      <c r="L74" s="11"/>
      <c r="M74" s="22">
        <v>0</v>
      </c>
      <c r="N74" s="23"/>
      <c r="O74" s="24">
        <v>1993915875</v>
      </c>
      <c r="P74" s="23"/>
      <c r="Q74" s="22">
        <v>81751555</v>
      </c>
      <c r="R74" s="23"/>
      <c r="S74" s="24">
        <f t="shared" si="9"/>
        <v>2075667430</v>
      </c>
      <c r="T74" s="11"/>
      <c r="U74" s="16">
        <f t="shared" si="11"/>
        <v>4.0312922769026906E-3</v>
      </c>
      <c r="W74" s="74"/>
      <c r="X74" s="75"/>
    </row>
    <row r="75" spans="1:24" ht="39" customHeight="1" x14ac:dyDescent="0.4">
      <c r="A75" s="18" t="s">
        <v>45</v>
      </c>
      <c r="B75" s="11"/>
      <c r="C75" s="24">
        <v>0</v>
      </c>
      <c r="D75" s="23"/>
      <c r="E75" s="24">
        <v>-1089422201</v>
      </c>
      <c r="F75" s="23"/>
      <c r="G75" s="24">
        <v>2052398649</v>
      </c>
      <c r="H75" s="23"/>
      <c r="I75" s="24">
        <f t="shared" si="8"/>
        <v>962976448</v>
      </c>
      <c r="J75" s="11"/>
      <c r="K75" s="16">
        <f t="shared" si="10"/>
        <v>5.5925651247397965E-3</v>
      </c>
      <c r="L75" s="11"/>
      <c r="M75" s="24">
        <v>0</v>
      </c>
      <c r="N75" s="23"/>
      <c r="O75" s="24">
        <v>0</v>
      </c>
      <c r="P75" s="23"/>
      <c r="Q75" s="24">
        <v>2052398649</v>
      </c>
      <c r="R75" s="23"/>
      <c r="S75" s="24">
        <f t="shared" si="9"/>
        <v>2052398649</v>
      </c>
      <c r="T75" s="11"/>
      <c r="U75" s="16">
        <f t="shared" si="11"/>
        <v>3.9861004240160074E-3</v>
      </c>
      <c r="W75" s="74"/>
      <c r="X75" s="75"/>
    </row>
    <row r="76" spans="1:24" ht="39" customHeight="1" x14ac:dyDescent="0.4">
      <c r="A76" s="18" t="s">
        <v>17</v>
      </c>
      <c r="B76" s="11"/>
      <c r="C76" s="24">
        <v>700000000</v>
      </c>
      <c r="D76" s="23"/>
      <c r="E76" s="24">
        <v>941116837</v>
      </c>
      <c r="F76" s="23"/>
      <c r="G76" s="24">
        <v>0</v>
      </c>
      <c r="H76" s="23"/>
      <c r="I76" s="24">
        <f t="shared" si="8"/>
        <v>1641116837</v>
      </c>
      <c r="J76" s="11"/>
      <c r="K76" s="16">
        <f t="shared" si="10"/>
        <v>9.530921350456004E-3</v>
      </c>
      <c r="L76" s="11"/>
      <c r="M76" s="24">
        <v>700000000</v>
      </c>
      <c r="N76" s="23"/>
      <c r="O76" s="24">
        <v>1349919900</v>
      </c>
      <c r="P76" s="23"/>
      <c r="Q76" s="24">
        <v>0</v>
      </c>
      <c r="R76" s="23"/>
      <c r="S76" s="24">
        <f t="shared" si="9"/>
        <v>2049919900</v>
      </c>
      <c r="T76" s="11"/>
      <c r="U76" s="16">
        <f t="shared" si="11"/>
        <v>3.9812862801143134E-3</v>
      </c>
      <c r="W76" s="74"/>
      <c r="X76" s="75"/>
    </row>
    <row r="77" spans="1:24" ht="39" customHeight="1" x14ac:dyDescent="0.4">
      <c r="A77" s="18" t="s">
        <v>40</v>
      </c>
      <c r="B77" s="11"/>
      <c r="C77" s="24">
        <v>0</v>
      </c>
      <c r="D77" s="23"/>
      <c r="E77" s="24">
        <v>9994824465</v>
      </c>
      <c r="F77" s="23"/>
      <c r="G77" s="24">
        <v>0</v>
      </c>
      <c r="H77" s="23"/>
      <c r="I77" s="24">
        <f t="shared" si="8"/>
        <v>9994824465</v>
      </c>
      <c r="J77" s="11"/>
      <c r="K77" s="16">
        <f t="shared" si="10"/>
        <v>5.8045767211593421E-2</v>
      </c>
      <c r="L77" s="11"/>
      <c r="M77" s="24">
        <v>0</v>
      </c>
      <c r="N77" s="23"/>
      <c r="O77" s="24">
        <v>1965356522</v>
      </c>
      <c r="P77" s="23"/>
      <c r="Q77" s="24">
        <v>0</v>
      </c>
      <c r="R77" s="23"/>
      <c r="S77" s="24">
        <f t="shared" si="9"/>
        <v>1965356522</v>
      </c>
      <c r="T77" s="11"/>
      <c r="U77" s="16">
        <f t="shared" si="11"/>
        <v>3.8170500986754573E-3</v>
      </c>
      <c r="W77" s="74"/>
      <c r="X77" s="75"/>
    </row>
    <row r="78" spans="1:24" ht="39" customHeight="1" x14ac:dyDescent="0.4">
      <c r="A78" s="18" t="s">
        <v>31</v>
      </c>
      <c r="B78" s="11"/>
      <c r="C78" s="24">
        <v>0</v>
      </c>
      <c r="D78" s="23"/>
      <c r="E78" s="24">
        <v>-10493058756</v>
      </c>
      <c r="F78" s="23"/>
      <c r="G78" s="24">
        <v>0</v>
      </c>
      <c r="H78" s="23"/>
      <c r="I78" s="24">
        <f t="shared" si="8"/>
        <v>-10493058756</v>
      </c>
      <c r="J78" s="11"/>
      <c r="K78" s="16">
        <f t="shared" si="10"/>
        <v>-6.0939303938875929E-2</v>
      </c>
      <c r="L78" s="11"/>
      <c r="M78" s="24">
        <v>0</v>
      </c>
      <c r="N78" s="23"/>
      <c r="O78" s="24">
        <v>1944659538</v>
      </c>
      <c r="P78" s="23"/>
      <c r="Q78" s="24">
        <v>0</v>
      </c>
      <c r="R78" s="23"/>
      <c r="S78" s="24">
        <f t="shared" si="9"/>
        <v>1944659538</v>
      </c>
      <c r="T78" s="11"/>
      <c r="U78" s="16">
        <f t="shared" si="11"/>
        <v>3.7768531044226842E-3</v>
      </c>
      <c r="W78" s="74"/>
      <c r="X78" s="75"/>
    </row>
    <row r="79" spans="1:24" ht="39" customHeight="1" x14ac:dyDescent="0.4">
      <c r="A79" s="17" t="s">
        <v>160</v>
      </c>
      <c r="B79" s="11"/>
      <c r="C79" s="22">
        <v>0</v>
      </c>
      <c r="D79" s="23"/>
      <c r="E79" s="22">
        <v>2</v>
      </c>
      <c r="F79" s="23"/>
      <c r="G79" s="22">
        <v>1879149629</v>
      </c>
      <c r="H79" s="23"/>
      <c r="I79" s="24">
        <f t="shared" si="8"/>
        <v>1879149631</v>
      </c>
      <c r="J79" s="11"/>
      <c r="K79" s="16">
        <f t="shared" si="10"/>
        <v>1.0913316428792097E-2</v>
      </c>
      <c r="L79" s="11"/>
      <c r="M79" s="22">
        <v>0</v>
      </c>
      <c r="N79" s="23"/>
      <c r="O79" s="24">
        <v>2</v>
      </c>
      <c r="P79" s="23"/>
      <c r="Q79" s="22">
        <v>1879149629</v>
      </c>
      <c r="R79" s="23"/>
      <c r="S79" s="24">
        <f t="shared" si="9"/>
        <v>1879149631</v>
      </c>
      <c r="T79" s="11"/>
      <c r="U79" s="16">
        <f t="shared" si="11"/>
        <v>3.6496219409266548E-3</v>
      </c>
      <c r="W79" s="74"/>
      <c r="X79" s="75"/>
    </row>
    <row r="80" spans="1:24" ht="39" customHeight="1" x14ac:dyDescent="0.4">
      <c r="A80" s="18" t="s">
        <v>36</v>
      </c>
      <c r="B80" s="11"/>
      <c r="C80" s="24">
        <v>0</v>
      </c>
      <c r="D80" s="23"/>
      <c r="E80" s="24">
        <v>-1633286278</v>
      </c>
      <c r="F80" s="23"/>
      <c r="G80" s="24">
        <v>1683940890</v>
      </c>
      <c r="H80" s="23"/>
      <c r="I80" s="24">
        <f t="shared" si="8"/>
        <v>50654612</v>
      </c>
      <c r="J80" s="11"/>
      <c r="K80" s="16">
        <f t="shared" si="10"/>
        <v>2.9418083595584053E-4</v>
      </c>
      <c r="L80" s="11"/>
      <c r="M80" s="24">
        <v>0</v>
      </c>
      <c r="N80" s="23"/>
      <c r="O80" s="24">
        <v>0</v>
      </c>
      <c r="P80" s="23"/>
      <c r="Q80" s="24">
        <v>1683940890</v>
      </c>
      <c r="R80" s="23"/>
      <c r="S80" s="24">
        <f t="shared" si="9"/>
        <v>1683940890</v>
      </c>
      <c r="T80" s="11"/>
      <c r="U80" s="16">
        <f t="shared" si="11"/>
        <v>3.2704940138785351E-3</v>
      </c>
      <c r="W80" s="74"/>
      <c r="X80" s="75"/>
    </row>
    <row r="81" spans="1:24" ht="39" customHeight="1" x14ac:dyDescent="0.4">
      <c r="A81" s="18" t="s">
        <v>60</v>
      </c>
      <c r="B81" s="11"/>
      <c r="C81" s="24">
        <v>0</v>
      </c>
      <c r="D81" s="23"/>
      <c r="E81" s="24">
        <v>-620287200</v>
      </c>
      <c r="F81" s="23"/>
      <c r="G81" s="24">
        <v>1679926800</v>
      </c>
      <c r="H81" s="23"/>
      <c r="I81" s="24">
        <f t="shared" si="8"/>
        <v>1059639600</v>
      </c>
      <c r="J81" s="11"/>
      <c r="K81" s="16">
        <f t="shared" si="10"/>
        <v>6.1539443504159599E-3</v>
      </c>
      <c r="L81" s="11"/>
      <c r="M81" s="24">
        <v>0</v>
      </c>
      <c r="N81" s="23"/>
      <c r="O81" s="24">
        <v>0</v>
      </c>
      <c r="P81" s="23"/>
      <c r="Q81" s="24">
        <v>1679926800</v>
      </c>
      <c r="R81" s="23"/>
      <c r="S81" s="24">
        <f t="shared" si="9"/>
        <v>1679926800</v>
      </c>
      <c r="T81" s="11"/>
      <c r="U81" s="16">
        <f t="shared" si="11"/>
        <v>3.2626979817291114E-3</v>
      </c>
      <c r="W81" s="74"/>
      <c r="X81" s="75"/>
    </row>
    <row r="82" spans="1:24" ht="39" customHeight="1" x14ac:dyDescent="0.4">
      <c r="A82" s="18" t="s">
        <v>32</v>
      </c>
      <c r="B82" s="11"/>
      <c r="C82" s="24">
        <v>0</v>
      </c>
      <c r="D82" s="23"/>
      <c r="E82" s="24">
        <v>-7123234346</v>
      </c>
      <c r="F82" s="23"/>
      <c r="G82" s="24">
        <v>0</v>
      </c>
      <c r="H82" s="23"/>
      <c r="I82" s="24">
        <f t="shared" si="8"/>
        <v>-7123234346</v>
      </c>
      <c r="J82" s="11"/>
      <c r="K82" s="16">
        <f t="shared" si="10"/>
        <v>-4.1368770816280952E-2</v>
      </c>
      <c r="L82" s="11"/>
      <c r="M82" s="24">
        <v>0</v>
      </c>
      <c r="N82" s="23"/>
      <c r="O82" s="24">
        <v>1385073345</v>
      </c>
      <c r="P82" s="23"/>
      <c r="Q82" s="24">
        <v>0</v>
      </c>
      <c r="R82" s="23"/>
      <c r="S82" s="24">
        <f t="shared" si="9"/>
        <v>1385073345</v>
      </c>
      <c r="T82" s="11"/>
      <c r="U82" s="16">
        <f t="shared" si="11"/>
        <v>2.6900434038425298E-3</v>
      </c>
      <c r="W82" s="74"/>
      <c r="X82" s="75"/>
    </row>
    <row r="83" spans="1:24" ht="39" customHeight="1" x14ac:dyDescent="0.4">
      <c r="A83" s="18" t="s">
        <v>22</v>
      </c>
      <c r="B83" s="11"/>
      <c r="C83" s="24">
        <v>0</v>
      </c>
      <c r="D83" s="23"/>
      <c r="E83" s="24">
        <v>71571600</v>
      </c>
      <c r="F83" s="23"/>
      <c r="G83" s="24">
        <v>0</v>
      </c>
      <c r="H83" s="23"/>
      <c r="I83" s="24">
        <f t="shared" si="8"/>
        <v>71571600</v>
      </c>
      <c r="J83" s="11"/>
      <c r="K83" s="16">
        <f t="shared" si="10"/>
        <v>4.1565796849252413E-4</v>
      </c>
      <c r="L83" s="11"/>
      <c r="M83" s="24">
        <v>0</v>
      </c>
      <c r="N83" s="23"/>
      <c r="O83" s="24">
        <v>1073574000</v>
      </c>
      <c r="P83" s="23"/>
      <c r="Q83" s="24">
        <v>0</v>
      </c>
      <c r="R83" s="23"/>
      <c r="S83" s="24">
        <f t="shared" si="9"/>
        <v>1073574000</v>
      </c>
      <c r="T83" s="11"/>
      <c r="U83" s="16">
        <f t="shared" si="11"/>
        <v>2.0850597317911999E-3</v>
      </c>
      <c r="W83" s="74"/>
      <c r="X83" s="75"/>
    </row>
    <row r="84" spans="1:24" ht="39" customHeight="1" thickBot="1" x14ac:dyDescent="0.45">
      <c r="A84" s="18" t="s">
        <v>42</v>
      </c>
      <c r="B84" s="11"/>
      <c r="C84" s="29">
        <v>0</v>
      </c>
      <c r="D84" s="23"/>
      <c r="E84" s="29">
        <v>0</v>
      </c>
      <c r="F84" s="23"/>
      <c r="G84" s="29">
        <v>972281837</v>
      </c>
      <c r="H84" s="23"/>
      <c r="I84" s="29">
        <f t="shared" si="8"/>
        <v>972281837</v>
      </c>
      <c r="J84" s="11"/>
      <c r="K84" s="50">
        <f t="shared" si="10"/>
        <v>5.646606938640459E-3</v>
      </c>
      <c r="L84" s="11"/>
      <c r="M84" s="29">
        <v>0</v>
      </c>
      <c r="N84" s="23"/>
      <c r="O84" s="29">
        <v>0</v>
      </c>
      <c r="P84" s="23"/>
      <c r="Q84" s="29">
        <v>972281837</v>
      </c>
      <c r="R84" s="23"/>
      <c r="S84" s="29">
        <f t="shared" si="9"/>
        <v>972281837</v>
      </c>
      <c r="T84" s="11"/>
      <c r="U84" s="50">
        <f t="shared" si="11"/>
        <v>1.8883334602744432E-3</v>
      </c>
      <c r="W84" s="74"/>
      <c r="X84" s="75"/>
    </row>
    <row r="85" spans="1:24" ht="39" customHeight="1" thickBot="1" x14ac:dyDescent="0.45">
      <c r="A85" s="18" t="s">
        <v>174</v>
      </c>
      <c r="B85" s="11"/>
      <c r="C85" s="29">
        <f>SUM(C67:C84)</f>
        <v>18564018190</v>
      </c>
      <c r="D85" s="23"/>
      <c r="E85" s="29">
        <f>SUM(E67:E84)</f>
        <v>83499251267</v>
      </c>
      <c r="F85" s="23"/>
      <c r="G85" s="29">
        <f>SUM(G67:G84)</f>
        <v>117270557288</v>
      </c>
      <c r="H85" s="23"/>
      <c r="I85" s="29">
        <f>SUM(I67:I84)</f>
        <v>219333826745</v>
      </c>
      <c r="J85" s="11"/>
      <c r="K85" s="50">
        <f>SUM(K67:K84)</f>
        <v>1.2737992841646404</v>
      </c>
      <c r="L85" s="11"/>
      <c r="M85" s="29">
        <f>SUM(M67:M84)</f>
        <v>18564018190</v>
      </c>
      <c r="N85" s="23"/>
      <c r="O85" s="29">
        <f>SUM(O67:O84)</f>
        <v>410565502123</v>
      </c>
      <c r="P85" s="23"/>
      <c r="Q85" s="29">
        <f>SUM(Q67:Q84)</f>
        <v>124593239403</v>
      </c>
      <c r="R85" s="23"/>
      <c r="S85" s="29">
        <f>SUM(S67:S84)</f>
        <v>553722759716</v>
      </c>
      <c r="T85" s="11"/>
      <c r="U85" s="50">
        <f>SUM(U67:U84)</f>
        <v>1.0754219353860341</v>
      </c>
      <c r="W85" s="74"/>
      <c r="X85" s="75"/>
    </row>
    <row r="86" spans="1:24" ht="39" customHeight="1" x14ac:dyDescent="0.4">
      <c r="A86" s="18"/>
      <c r="B86" s="11"/>
      <c r="C86" s="24"/>
      <c r="D86" s="23"/>
      <c r="E86" s="24"/>
      <c r="F86" s="23"/>
      <c r="G86" s="24"/>
      <c r="H86" s="23"/>
      <c r="I86" s="24"/>
      <c r="J86" s="11"/>
      <c r="K86" s="16"/>
      <c r="L86" s="11"/>
      <c r="M86" s="24"/>
      <c r="N86" s="23"/>
      <c r="O86" s="24"/>
      <c r="P86" s="23"/>
      <c r="Q86" s="24"/>
      <c r="R86" s="23"/>
      <c r="S86" s="24"/>
      <c r="T86" s="11"/>
      <c r="U86" s="16"/>
      <c r="W86" s="74"/>
      <c r="X86" s="75"/>
    </row>
    <row r="87" spans="1:24" ht="39" customHeight="1" x14ac:dyDescent="0.4">
      <c r="A87" s="82" t="s">
        <v>0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W87" s="74"/>
      <c r="X87" s="75"/>
    </row>
    <row r="88" spans="1:24" ht="39" customHeight="1" x14ac:dyDescent="0.4">
      <c r="A88" s="82" t="s">
        <v>116</v>
      </c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W88" s="74"/>
      <c r="X88" s="75"/>
    </row>
    <row r="89" spans="1:24" ht="39" customHeight="1" x14ac:dyDescent="0.4">
      <c r="A89" s="82" t="s">
        <v>2</v>
      </c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W89" s="74"/>
      <c r="X89" s="75"/>
    </row>
    <row r="90" spans="1:24" ht="39" customHeight="1" x14ac:dyDescent="0.4">
      <c r="W90" s="74"/>
      <c r="X90" s="75"/>
    </row>
    <row r="91" spans="1:24" ht="39" customHeight="1" x14ac:dyDescent="0.4">
      <c r="A91" s="83" t="s">
        <v>199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W91" s="74"/>
      <c r="X91" s="75"/>
    </row>
    <row r="92" spans="1:24" ht="39" customHeight="1" x14ac:dyDescent="0.65">
      <c r="A92" s="1"/>
      <c r="B92" s="4"/>
      <c r="C92" s="91" t="s">
        <v>171</v>
      </c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W92" s="74"/>
      <c r="X92" s="75"/>
    </row>
    <row r="93" spans="1:24" ht="39" customHeight="1" thickBot="1" x14ac:dyDescent="0.7">
      <c r="C93" s="85" t="s">
        <v>185</v>
      </c>
      <c r="D93" s="85"/>
      <c r="E93" s="85"/>
      <c r="F93" s="85"/>
      <c r="G93" s="85"/>
      <c r="H93" s="85"/>
      <c r="I93" s="85"/>
      <c r="J93" s="85"/>
      <c r="K93" s="85"/>
      <c r="L93" s="33"/>
      <c r="M93" s="85" t="s">
        <v>186</v>
      </c>
      <c r="N93" s="85"/>
      <c r="O93" s="85"/>
      <c r="P93" s="85"/>
      <c r="Q93" s="85"/>
      <c r="R93" s="85"/>
      <c r="S93" s="85"/>
      <c r="T93" s="85"/>
      <c r="U93" s="85"/>
      <c r="W93" s="74"/>
      <c r="X93" s="75"/>
    </row>
    <row r="94" spans="1:24" ht="39" customHeight="1" thickBot="1" x14ac:dyDescent="0.65">
      <c r="A94" s="80" t="s">
        <v>123</v>
      </c>
      <c r="B94" s="33"/>
      <c r="C94" s="21" t="s">
        <v>124</v>
      </c>
      <c r="D94" s="33"/>
      <c r="E94" s="21" t="s">
        <v>125</v>
      </c>
      <c r="F94" s="33"/>
      <c r="G94" s="21" t="s">
        <v>126</v>
      </c>
      <c r="H94" s="71"/>
      <c r="I94" s="90" t="s">
        <v>77</v>
      </c>
      <c r="J94" s="90"/>
      <c r="K94" s="90"/>
      <c r="L94" s="33"/>
      <c r="M94" s="21" t="s">
        <v>124</v>
      </c>
      <c r="N94" s="33"/>
      <c r="O94" s="21" t="s">
        <v>125</v>
      </c>
      <c r="P94" s="33"/>
      <c r="Q94" s="21" t="s">
        <v>126</v>
      </c>
      <c r="R94" s="71"/>
      <c r="S94" s="90" t="s">
        <v>77</v>
      </c>
      <c r="T94" s="90"/>
      <c r="U94" s="90"/>
      <c r="W94" s="74"/>
      <c r="X94" s="75"/>
    </row>
    <row r="95" spans="1:24" ht="39" customHeight="1" thickBot="1" x14ac:dyDescent="0.65">
      <c r="A95" s="81"/>
      <c r="B95" s="33"/>
      <c r="C95" s="72" t="s">
        <v>196</v>
      </c>
      <c r="D95" s="73"/>
      <c r="E95" s="72" t="s">
        <v>197</v>
      </c>
      <c r="F95" s="73"/>
      <c r="G95" s="72" t="s">
        <v>198</v>
      </c>
      <c r="H95" s="33"/>
      <c r="I95" s="35" t="s">
        <v>113</v>
      </c>
      <c r="J95" s="34"/>
      <c r="K95" s="35" t="s">
        <v>119</v>
      </c>
      <c r="L95" s="33"/>
      <c r="M95" s="72" t="s">
        <v>196</v>
      </c>
      <c r="N95" s="33"/>
      <c r="O95" s="72" t="s">
        <v>197</v>
      </c>
      <c r="P95" s="73"/>
      <c r="Q95" s="72" t="s">
        <v>198</v>
      </c>
      <c r="R95" s="33"/>
      <c r="S95" s="35" t="s">
        <v>113</v>
      </c>
      <c r="T95" s="34"/>
      <c r="U95" s="35" t="s">
        <v>119</v>
      </c>
      <c r="W95" s="74"/>
      <c r="X95" s="75"/>
    </row>
    <row r="96" spans="1:24" ht="39" customHeight="1" x14ac:dyDescent="0.4">
      <c r="A96" s="17" t="s">
        <v>173</v>
      </c>
      <c r="B96" s="11"/>
      <c r="C96" s="24">
        <f>SUM(C85)</f>
        <v>18564018190</v>
      </c>
      <c r="D96" s="23"/>
      <c r="E96" s="24">
        <f>SUM(E85)</f>
        <v>83499251267</v>
      </c>
      <c r="F96" s="23"/>
      <c r="G96" s="24">
        <f>SUM(G85)</f>
        <v>117270557288</v>
      </c>
      <c r="H96" s="23"/>
      <c r="I96" s="24">
        <f>SUM(I85)</f>
        <v>219333826745</v>
      </c>
      <c r="J96" s="11"/>
      <c r="K96" s="16">
        <f>SUM(K85)</f>
        <v>1.2737992841646404</v>
      </c>
      <c r="L96" s="11"/>
      <c r="M96" s="24">
        <f>SUM(M85)</f>
        <v>18564018190</v>
      </c>
      <c r="N96" s="23"/>
      <c r="O96" s="24">
        <f>SUM(O85)</f>
        <v>410565502123</v>
      </c>
      <c r="P96" s="23"/>
      <c r="Q96" s="24">
        <f>SUM(Q85)</f>
        <v>124593239403</v>
      </c>
      <c r="R96" s="23"/>
      <c r="S96" s="24">
        <f>SUM(S85)</f>
        <v>553722759716</v>
      </c>
      <c r="T96" s="11"/>
      <c r="U96" s="16">
        <f>SUM(U85)</f>
        <v>1.0754219353860341</v>
      </c>
      <c r="W96" s="74"/>
      <c r="X96" s="75"/>
    </row>
    <row r="97" spans="1:24" ht="39" customHeight="1" x14ac:dyDescent="0.4">
      <c r="A97" s="18" t="s">
        <v>59</v>
      </c>
      <c r="B97" s="11"/>
      <c r="C97" s="24">
        <v>0</v>
      </c>
      <c r="D97" s="23"/>
      <c r="E97" s="24">
        <v>1167189536</v>
      </c>
      <c r="F97" s="23"/>
      <c r="G97" s="24">
        <v>0</v>
      </c>
      <c r="H97" s="23"/>
      <c r="I97" s="24">
        <f t="shared" ref="I97:I113" si="12">C97+E97+G97</f>
        <v>1167189536</v>
      </c>
      <c r="J97" s="11"/>
      <c r="K97" s="16">
        <f>I97/$I$144</f>
        <v>6.7785494718504528E-3</v>
      </c>
      <c r="L97" s="11"/>
      <c r="M97" s="24">
        <v>0</v>
      </c>
      <c r="N97" s="23"/>
      <c r="O97" s="24">
        <v>931318153</v>
      </c>
      <c r="P97" s="23"/>
      <c r="Q97" s="24">
        <v>0</v>
      </c>
      <c r="R97" s="23"/>
      <c r="S97" s="24">
        <f t="shared" ref="S97:S113" si="13">M97+O97+Q97</f>
        <v>931318153</v>
      </c>
      <c r="T97" s="11"/>
      <c r="U97" s="16">
        <f>S97/$S$144</f>
        <v>1.8087751550488888E-3</v>
      </c>
      <c r="W97" s="74"/>
      <c r="X97" s="75"/>
    </row>
    <row r="98" spans="1:24" ht="39" customHeight="1" x14ac:dyDescent="0.4">
      <c r="A98" s="18" t="s">
        <v>65</v>
      </c>
      <c r="B98" s="11"/>
      <c r="C98" s="24">
        <v>112842070</v>
      </c>
      <c r="D98" s="23"/>
      <c r="E98" s="24">
        <v>-159885089</v>
      </c>
      <c r="F98" s="23"/>
      <c r="G98" s="24">
        <v>795031199</v>
      </c>
      <c r="H98" s="23"/>
      <c r="I98" s="24">
        <f t="shared" si="12"/>
        <v>747988180</v>
      </c>
      <c r="J98" s="11"/>
      <c r="K98" s="16">
        <f t="shared" ref="K98:K113" si="14">I98/$I$144</f>
        <v>4.3440030313032056E-3</v>
      </c>
      <c r="L98" s="11"/>
      <c r="M98" s="24">
        <v>112842070</v>
      </c>
      <c r="N98" s="23"/>
      <c r="O98" s="24">
        <v>13393512</v>
      </c>
      <c r="P98" s="23"/>
      <c r="Q98" s="24">
        <v>795031199</v>
      </c>
      <c r="R98" s="23"/>
      <c r="S98" s="24">
        <f t="shared" si="13"/>
        <v>921266781</v>
      </c>
      <c r="T98" s="11"/>
      <c r="U98" s="16">
        <f t="shared" ref="U98:U113" si="15">S98/$S$144</f>
        <v>1.7892537145087364E-3</v>
      </c>
      <c r="W98" s="74"/>
      <c r="X98" s="75"/>
    </row>
    <row r="99" spans="1:24" ht="39" customHeight="1" x14ac:dyDescent="0.4">
      <c r="A99" s="17" t="s">
        <v>109</v>
      </c>
      <c r="B99" s="11"/>
      <c r="C99" s="22">
        <v>0</v>
      </c>
      <c r="D99" s="23"/>
      <c r="E99" s="22">
        <v>870314214</v>
      </c>
      <c r="F99" s="23"/>
      <c r="G99" s="22">
        <v>0</v>
      </c>
      <c r="H99" s="23"/>
      <c r="I99" s="24">
        <f t="shared" si="12"/>
        <v>870314214</v>
      </c>
      <c r="J99" s="11"/>
      <c r="K99" s="16">
        <f t="shared" si="14"/>
        <v>5.0544215602474716E-3</v>
      </c>
      <c r="L99" s="11"/>
      <c r="M99" s="22">
        <v>0</v>
      </c>
      <c r="N99" s="23"/>
      <c r="O99" s="24">
        <v>870314214</v>
      </c>
      <c r="P99" s="23"/>
      <c r="Q99" s="24">
        <v>0</v>
      </c>
      <c r="R99" s="23"/>
      <c r="S99" s="24">
        <f t="shared" si="13"/>
        <v>870314214</v>
      </c>
      <c r="T99" s="11"/>
      <c r="U99" s="16">
        <f t="shared" si="15"/>
        <v>1.6902953328013803E-3</v>
      </c>
      <c r="W99" s="74"/>
      <c r="X99" s="75"/>
    </row>
    <row r="100" spans="1:24" ht="39" customHeight="1" x14ac:dyDescent="0.4">
      <c r="A100" s="17" t="s">
        <v>105</v>
      </c>
      <c r="B100" s="11"/>
      <c r="C100" s="22">
        <v>0</v>
      </c>
      <c r="D100" s="23"/>
      <c r="E100" s="22">
        <v>651858706</v>
      </c>
      <c r="F100" s="23"/>
      <c r="G100" s="22">
        <v>179586215</v>
      </c>
      <c r="H100" s="23"/>
      <c r="I100" s="24">
        <f t="shared" si="12"/>
        <v>831444921</v>
      </c>
      <c r="J100" s="11"/>
      <c r="K100" s="16">
        <f t="shared" si="14"/>
        <v>4.8286849361518711E-3</v>
      </c>
      <c r="L100" s="11"/>
      <c r="M100" s="22">
        <v>0</v>
      </c>
      <c r="N100" s="23"/>
      <c r="O100" s="24">
        <v>651858706</v>
      </c>
      <c r="P100" s="23"/>
      <c r="Q100" s="22">
        <v>179586215</v>
      </c>
      <c r="R100" s="23"/>
      <c r="S100" s="24">
        <f t="shared" si="13"/>
        <v>831444921</v>
      </c>
      <c r="T100" s="11"/>
      <c r="U100" s="16">
        <f t="shared" si="15"/>
        <v>1.6148046841479166E-3</v>
      </c>
      <c r="W100" s="74"/>
      <c r="X100" s="75"/>
    </row>
    <row r="101" spans="1:24" ht="39" customHeight="1" x14ac:dyDescent="0.4">
      <c r="A101" s="18" t="s">
        <v>128</v>
      </c>
      <c r="B101" s="11"/>
      <c r="C101" s="24">
        <v>0</v>
      </c>
      <c r="D101" s="23"/>
      <c r="E101" s="24">
        <v>0</v>
      </c>
      <c r="F101" s="23"/>
      <c r="G101" s="24">
        <v>0</v>
      </c>
      <c r="H101" s="23"/>
      <c r="I101" s="24">
        <f t="shared" si="12"/>
        <v>0</v>
      </c>
      <c r="J101" s="11"/>
      <c r="K101" s="16">
        <f t="shared" si="14"/>
        <v>0</v>
      </c>
      <c r="L101" s="11"/>
      <c r="M101" s="24">
        <v>0</v>
      </c>
      <c r="N101" s="23"/>
      <c r="O101" s="24">
        <v>0</v>
      </c>
      <c r="P101" s="23"/>
      <c r="Q101" s="24">
        <v>650579159</v>
      </c>
      <c r="R101" s="23"/>
      <c r="S101" s="24">
        <f t="shared" si="13"/>
        <v>650579159</v>
      </c>
      <c r="T101" s="11"/>
      <c r="U101" s="16">
        <f t="shared" si="15"/>
        <v>1.2635332140807103E-3</v>
      </c>
      <c r="W101" s="74"/>
      <c r="X101" s="75"/>
    </row>
    <row r="102" spans="1:24" ht="39" customHeight="1" x14ac:dyDescent="0.4">
      <c r="A102" s="17" t="s">
        <v>90</v>
      </c>
      <c r="B102" s="11"/>
      <c r="C102" s="22">
        <v>0</v>
      </c>
      <c r="D102" s="23"/>
      <c r="E102" s="22">
        <v>0</v>
      </c>
      <c r="F102" s="23"/>
      <c r="G102" s="22">
        <v>638684427</v>
      </c>
      <c r="H102" s="23"/>
      <c r="I102" s="24">
        <f t="shared" si="12"/>
        <v>638684427</v>
      </c>
      <c r="J102" s="11"/>
      <c r="K102" s="16">
        <f t="shared" si="14"/>
        <v>3.709212473028853E-3</v>
      </c>
      <c r="L102" s="11"/>
      <c r="M102" s="22">
        <v>0</v>
      </c>
      <c r="N102" s="23"/>
      <c r="O102" s="24">
        <v>0</v>
      </c>
      <c r="P102" s="23"/>
      <c r="Q102" s="22">
        <v>638684427</v>
      </c>
      <c r="R102" s="23"/>
      <c r="S102" s="24">
        <f t="shared" si="13"/>
        <v>638684427</v>
      </c>
      <c r="T102" s="11"/>
      <c r="U102" s="16">
        <f t="shared" si="15"/>
        <v>1.2404316610311317E-3</v>
      </c>
      <c r="W102" s="74"/>
      <c r="X102" s="75"/>
    </row>
    <row r="103" spans="1:24" ht="39" customHeight="1" x14ac:dyDescent="0.4">
      <c r="A103" s="17" t="s">
        <v>72</v>
      </c>
      <c r="B103" s="11"/>
      <c r="C103" s="22">
        <v>0</v>
      </c>
      <c r="D103" s="23"/>
      <c r="E103" s="22">
        <v>645783505</v>
      </c>
      <c r="F103" s="23"/>
      <c r="G103" s="22">
        <v>569880584</v>
      </c>
      <c r="H103" s="23"/>
      <c r="I103" s="24">
        <f t="shared" si="12"/>
        <v>1215664089</v>
      </c>
      <c r="J103" s="11"/>
      <c r="K103" s="16">
        <f t="shared" si="14"/>
        <v>7.0600694354053155E-3</v>
      </c>
      <c r="L103" s="11"/>
      <c r="M103" s="22">
        <v>0</v>
      </c>
      <c r="N103" s="23"/>
      <c r="O103" s="24">
        <v>0</v>
      </c>
      <c r="P103" s="23"/>
      <c r="Q103" s="22">
        <v>569880584</v>
      </c>
      <c r="R103" s="23"/>
      <c r="S103" s="24">
        <f t="shared" si="13"/>
        <v>569880584</v>
      </c>
      <c r="T103" s="11"/>
      <c r="U103" s="16">
        <f t="shared" si="15"/>
        <v>1.1068031245429308E-3</v>
      </c>
      <c r="W103" s="74"/>
      <c r="X103" s="75"/>
    </row>
    <row r="104" spans="1:24" ht="39" customHeight="1" x14ac:dyDescent="0.4">
      <c r="A104" s="18" t="s">
        <v>15</v>
      </c>
      <c r="B104" s="11"/>
      <c r="C104" s="24">
        <v>0</v>
      </c>
      <c r="D104" s="23"/>
      <c r="E104" s="24">
        <v>266803020</v>
      </c>
      <c r="F104" s="23"/>
      <c r="G104" s="24">
        <v>0</v>
      </c>
      <c r="H104" s="23"/>
      <c r="I104" s="24">
        <f t="shared" si="12"/>
        <v>266803020</v>
      </c>
      <c r="J104" s="11"/>
      <c r="K104" s="16">
        <f t="shared" si="14"/>
        <v>1.5494805381026872E-3</v>
      </c>
      <c r="L104" s="11"/>
      <c r="M104" s="24">
        <v>0</v>
      </c>
      <c r="N104" s="23"/>
      <c r="O104" s="24">
        <v>411139080</v>
      </c>
      <c r="P104" s="23"/>
      <c r="Q104" s="24">
        <v>0</v>
      </c>
      <c r="R104" s="23"/>
      <c r="S104" s="24">
        <f t="shared" si="13"/>
        <v>411139080</v>
      </c>
      <c r="T104" s="11"/>
      <c r="U104" s="16">
        <f t="shared" si="15"/>
        <v>7.9850065284151875E-4</v>
      </c>
      <c r="W104" s="74"/>
      <c r="X104" s="75"/>
    </row>
    <row r="105" spans="1:24" ht="39" customHeight="1" x14ac:dyDescent="0.4">
      <c r="A105" s="18" t="s">
        <v>50</v>
      </c>
      <c r="B105" s="11"/>
      <c r="C105" s="24">
        <v>0</v>
      </c>
      <c r="D105" s="23"/>
      <c r="E105" s="24">
        <v>877944960</v>
      </c>
      <c r="F105" s="23"/>
      <c r="G105" s="24">
        <v>-2291214960</v>
      </c>
      <c r="H105" s="23"/>
      <c r="I105" s="24">
        <f t="shared" si="12"/>
        <v>-1413270000</v>
      </c>
      <c r="J105" s="11"/>
      <c r="K105" s="16">
        <f t="shared" si="14"/>
        <v>-8.2076820572884995E-3</v>
      </c>
      <c r="L105" s="11"/>
      <c r="M105" s="24">
        <v>2688000000</v>
      </c>
      <c r="N105" s="23"/>
      <c r="O105" s="24">
        <v>0</v>
      </c>
      <c r="P105" s="23"/>
      <c r="Q105" s="24">
        <v>-2291214960</v>
      </c>
      <c r="R105" s="23"/>
      <c r="S105" s="24">
        <f t="shared" si="13"/>
        <v>396785040</v>
      </c>
      <c r="T105" s="11"/>
      <c r="U105" s="16">
        <f t="shared" si="15"/>
        <v>7.7062271355412908E-4</v>
      </c>
      <c r="W105" s="74"/>
      <c r="X105" s="75"/>
    </row>
    <row r="106" spans="1:24" ht="39" customHeight="1" x14ac:dyDescent="0.4">
      <c r="A106" s="17" t="s">
        <v>162</v>
      </c>
      <c r="B106" s="11"/>
      <c r="C106" s="22">
        <v>0</v>
      </c>
      <c r="D106" s="23"/>
      <c r="E106" s="22">
        <v>0</v>
      </c>
      <c r="F106" s="23"/>
      <c r="G106" s="22">
        <v>0</v>
      </c>
      <c r="H106" s="23"/>
      <c r="I106" s="24">
        <f t="shared" si="12"/>
        <v>0</v>
      </c>
      <c r="J106" s="11"/>
      <c r="K106" s="16">
        <f t="shared" si="14"/>
        <v>0</v>
      </c>
      <c r="L106" s="11"/>
      <c r="M106" s="22">
        <v>0</v>
      </c>
      <c r="N106" s="23"/>
      <c r="O106" s="24">
        <v>0</v>
      </c>
      <c r="P106" s="23"/>
      <c r="Q106" s="22">
        <v>391285672</v>
      </c>
      <c r="R106" s="23"/>
      <c r="S106" s="24">
        <f t="shared" si="13"/>
        <v>391285672</v>
      </c>
      <c r="T106" s="11"/>
      <c r="U106" s="16">
        <f t="shared" si="15"/>
        <v>7.5994202385122915E-4</v>
      </c>
      <c r="W106" s="74"/>
      <c r="X106" s="75"/>
    </row>
    <row r="107" spans="1:24" ht="39" customHeight="1" x14ac:dyDescent="0.4">
      <c r="A107" s="18" t="s">
        <v>24</v>
      </c>
      <c r="B107" s="11"/>
      <c r="C107" s="24">
        <v>0</v>
      </c>
      <c r="D107" s="23"/>
      <c r="E107" s="24">
        <v>-2160667080</v>
      </c>
      <c r="F107" s="23"/>
      <c r="G107" s="24">
        <v>0</v>
      </c>
      <c r="H107" s="23"/>
      <c r="I107" s="24">
        <f t="shared" si="12"/>
        <v>-2160667080</v>
      </c>
      <c r="J107" s="11"/>
      <c r="K107" s="16">
        <f t="shared" si="14"/>
        <v>-1.2548252226602091E-2</v>
      </c>
      <c r="L107" s="11"/>
      <c r="M107" s="24">
        <v>0</v>
      </c>
      <c r="N107" s="23"/>
      <c r="O107" s="24">
        <v>345196955</v>
      </c>
      <c r="P107" s="23"/>
      <c r="Q107" s="24">
        <v>0</v>
      </c>
      <c r="R107" s="23"/>
      <c r="S107" s="24">
        <f t="shared" si="13"/>
        <v>345196955</v>
      </c>
      <c r="T107" s="11"/>
      <c r="U107" s="16">
        <f t="shared" si="15"/>
        <v>6.7043004991499322E-4</v>
      </c>
      <c r="W107" s="74"/>
      <c r="X107" s="75"/>
    </row>
    <row r="108" spans="1:24" ht="39" customHeight="1" x14ac:dyDescent="0.4">
      <c r="A108" s="18" t="s">
        <v>37</v>
      </c>
      <c r="B108" s="11"/>
      <c r="C108" s="24">
        <v>0</v>
      </c>
      <c r="D108" s="23"/>
      <c r="E108" s="24">
        <v>251097030</v>
      </c>
      <c r="F108" s="23"/>
      <c r="G108" s="24">
        <v>0</v>
      </c>
      <c r="H108" s="23"/>
      <c r="I108" s="24">
        <f t="shared" si="12"/>
        <v>251097030</v>
      </c>
      <c r="J108" s="11"/>
      <c r="K108" s="16">
        <f t="shared" si="14"/>
        <v>1.4582667061279388E-3</v>
      </c>
      <c r="L108" s="11"/>
      <c r="M108" s="24">
        <v>0</v>
      </c>
      <c r="N108" s="23"/>
      <c r="O108" s="24">
        <v>342947250</v>
      </c>
      <c r="P108" s="23"/>
      <c r="Q108" s="24">
        <v>0</v>
      </c>
      <c r="R108" s="23"/>
      <c r="S108" s="24">
        <f t="shared" si="13"/>
        <v>342947250</v>
      </c>
      <c r="T108" s="11"/>
      <c r="U108" s="16">
        <f t="shared" si="15"/>
        <v>6.6606074765552224E-4</v>
      </c>
      <c r="W108" s="74"/>
      <c r="X108" s="75"/>
    </row>
    <row r="109" spans="1:24" ht="39" customHeight="1" x14ac:dyDescent="0.4">
      <c r="A109" s="18" t="s">
        <v>51</v>
      </c>
      <c r="B109" s="11"/>
      <c r="C109" s="24">
        <v>0</v>
      </c>
      <c r="D109" s="23"/>
      <c r="E109" s="24">
        <v>-168985796</v>
      </c>
      <c r="F109" s="23"/>
      <c r="G109" s="24">
        <v>100351395</v>
      </c>
      <c r="H109" s="23"/>
      <c r="I109" s="24">
        <f t="shared" si="12"/>
        <v>-68634401</v>
      </c>
      <c r="J109" s="11"/>
      <c r="K109" s="16">
        <f t="shared" si="14"/>
        <v>-3.9859994311097232E-4</v>
      </c>
      <c r="L109" s="11"/>
      <c r="M109" s="24">
        <v>0</v>
      </c>
      <c r="N109" s="23"/>
      <c r="O109" s="24">
        <v>0</v>
      </c>
      <c r="P109" s="23"/>
      <c r="Q109" s="24">
        <v>100351395</v>
      </c>
      <c r="R109" s="23"/>
      <c r="S109" s="24">
        <f t="shared" si="13"/>
        <v>100351395</v>
      </c>
      <c r="T109" s="11"/>
      <c r="U109" s="16">
        <f t="shared" si="15"/>
        <v>1.9489914318302488E-4</v>
      </c>
      <c r="W109" s="74"/>
      <c r="X109" s="75"/>
    </row>
    <row r="110" spans="1:24" ht="39" customHeight="1" x14ac:dyDescent="0.4">
      <c r="A110" s="17" t="s">
        <v>110</v>
      </c>
      <c r="B110" s="11"/>
      <c r="C110" s="22">
        <v>0</v>
      </c>
      <c r="D110" s="23"/>
      <c r="E110" s="22">
        <v>76926569</v>
      </c>
      <c r="F110" s="23"/>
      <c r="G110" s="22">
        <v>0</v>
      </c>
      <c r="H110" s="23"/>
      <c r="I110" s="24">
        <f t="shared" si="12"/>
        <v>76926569</v>
      </c>
      <c r="J110" s="11"/>
      <c r="K110" s="16">
        <f t="shared" si="14"/>
        <v>4.4675739250820139E-4</v>
      </c>
      <c r="L110" s="11"/>
      <c r="M110" s="22">
        <v>0</v>
      </c>
      <c r="N110" s="23"/>
      <c r="O110" s="24">
        <v>76926569</v>
      </c>
      <c r="P110" s="23"/>
      <c r="Q110" s="24">
        <v>0</v>
      </c>
      <c r="R110" s="23"/>
      <c r="S110" s="24">
        <f t="shared" si="13"/>
        <v>76926569</v>
      </c>
      <c r="T110" s="11"/>
      <c r="U110" s="16">
        <f t="shared" si="15"/>
        <v>1.4940422488506357E-4</v>
      </c>
      <c r="W110" s="74"/>
      <c r="X110" s="75"/>
    </row>
    <row r="111" spans="1:24" ht="39" customHeight="1" x14ac:dyDescent="0.4">
      <c r="A111" s="18" t="s">
        <v>127</v>
      </c>
      <c r="B111" s="11"/>
      <c r="C111" s="24">
        <v>0</v>
      </c>
      <c r="D111" s="23"/>
      <c r="E111" s="24">
        <v>0</v>
      </c>
      <c r="F111" s="23"/>
      <c r="G111" s="24">
        <v>0</v>
      </c>
      <c r="H111" s="23"/>
      <c r="I111" s="24">
        <f t="shared" si="12"/>
        <v>0</v>
      </c>
      <c r="J111" s="11"/>
      <c r="K111" s="16">
        <f t="shared" si="14"/>
        <v>0</v>
      </c>
      <c r="L111" s="11"/>
      <c r="M111" s="24">
        <v>0</v>
      </c>
      <c r="N111" s="23"/>
      <c r="O111" s="24">
        <v>0</v>
      </c>
      <c r="P111" s="23"/>
      <c r="Q111" s="24">
        <v>75052261</v>
      </c>
      <c r="R111" s="23"/>
      <c r="S111" s="24">
        <f t="shared" si="13"/>
        <v>75052261</v>
      </c>
      <c r="T111" s="11"/>
      <c r="U111" s="16">
        <f t="shared" si="15"/>
        <v>1.4576400619890491E-4</v>
      </c>
      <c r="W111" s="74"/>
      <c r="X111" s="75"/>
    </row>
    <row r="112" spans="1:24" ht="39" customHeight="1" x14ac:dyDescent="0.4">
      <c r="A112" s="17" t="s">
        <v>92</v>
      </c>
      <c r="B112" s="11"/>
      <c r="C112" s="22">
        <v>0</v>
      </c>
      <c r="D112" s="23"/>
      <c r="E112" s="22">
        <v>0</v>
      </c>
      <c r="F112" s="23"/>
      <c r="G112" s="22">
        <v>65180343</v>
      </c>
      <c r="H112" s="23"/>
      <c r="I112" s="22">
        <f t="shared" si="12"/>
        <v>65180343</v>
      </c>
      <c r="J112" s="11"/>
      <c r="K112" s="16">
        <f t="shared" si="14"/>
        <v>3.7854021646890548E-4</v>
      </c>
      <c r="L112" s="11"/>
      <c r="M112" s="22">
        <v>0</v>
      </c>
      <c r="N112" s="23"/>
      <c r="O112" s="22">
        <v>0</v>
      </c>
      <c r="P112" s="23"/>
      <c r="Q112" s="22">
        <v>65180343</v>
      </c>
      <c r="R112" s="23"/>
      <c r="S112" s="22">
        <f t="shared" si="13"/>
        <v>65180343</v>
      </c>
      <c r="T112" s="11"/>
      <c r="U112" s="16">
        <f t="shared" si="15"/>
        <v>1.2659109525159739E-4</v>
      </c>
      <c r="W112" s="74"/>
      <c r="X112" s="75"/>
    </row>
    <row r="113" spans="1:24" ht="39" customHeight="1" thickBot="1" x14ac:dyDescent="0.45">
      <c r="A113" s="18" t="s">
        <v>43</v>
      </c>
      <c r="B113" s="11"/>
      <c r="C113" s="29">
        <v>6054619800</v>
      </c>
      <c r="D113" s="23"/>
      <c r="E113" s="29">
        <v>-10727502878</v>
      </c>
      <c r="F113" s="23"/>
      <c r="G113" s="29">
        <v>0</v>
      </c>
      <c r="H113" s="23"/>
      <c r="I113" s="29">
        <f t="shared" si="12"/>
        <v>-4672883078</v>
      </c>
      <c r="J113" s="11"/>
      <c r="K113" s="50">
        <f t="shared" si="14"/>
        <v>-2.7138153781731487E-2</v>
      </c>
      <c r="L113" s="11"/>
      <c r="M113" s="29">
        <v>6054619800</v>
      </c>
      <c r="N113" s="23"/>
      <c r="O113" s="29">
        <v>-5991255752</v>
      </c>
      <c r="P113" s="23"/>
      <c r="Q113" s="29">
        <v>0</v>
      </c>
      <c r="R113" s="23"/>
      <c r="S113" s="29">
        <f t="shared" si="13"/>
        <v>63364048</v>
      </c>
      <c r="T113" s="11"/>
      <c r="U113" s="50">
        <f t="shared" si="15"/>
        <v>1.2306354748539431E-4</v>
      </c>
      <c r="W113" s="74"/>
      <c r="X113" s="75"/>
    </row>
    <row r="114" spans="1:24" ht="39" customHeight="1" thickBot="1" x14ac:dyDescent="0.45">
      <c r="A114" s="18" t="s">
        <v>174</v>
      </c>
      <c r="B114" s="11"/>
      <c r="C114" s="29">
        <f>SUM(C96:C113)</f>
        <v>24731480060</v>
      </c>
      <c r="D114" s="23"/>
      <c r="E114" s="29">
        <f>SUM(E96:E113)</f>
        <v>75090127964</v>
      </c>
      <c r="F114" s="23"/>
      <c r="G114" s="29">
        <f>SUM(G96:G113)</f>
        <v>117328056491</v>
      </c>
      <c r="H114" s="23"/>
      <c r="I114" s="29">
        <f>SUM(I96:I113)</f>
        <v>217149664515</v>
      </c>
      <c r="J114" s="11"/>
      <c r="K114" s="50">
        <f>SUM(K96:K113)</f>
        <v>1.2611145819171024</v>
      </c>
      <c r="L114" s="11"/>
      <c r="M114" s="29">
        <f>SUM(M96:M113)</f>
        <v>27419480060</v>
      </c>
      <c r="N114" s="23"/>
      <c r="O114" s="29">
        <f>SUM(O96:O113)</f>
        <v>408217340810</v>
      </c>
      <c r="P114" s="23"/>
      <c r="Q114" s="29">
        <f>SUM(Q96:Q113)</f>
        <v>125767655698</v>
      </c>
      <c r="R114" s="23"/>
      <c r="S114" s="29">
        <f>SUM(S96:S113)</f>
        <v>561404476568</v>
      </c>
      <c r="T114" s="11"/>
      <c r="U114" s="50">
        <f>SUM(U96:U113)</f>
        <v>1.0903411104770173</v>
      </c>
      <c r="W114" s="74"/>
      <c r="X114" s="75"/>
    </row>
    <row r="115" spans="1:24" ht="39" customHeight="1" x14ac:dyDescent="0.4">
      <c r="A115" s="18"/>
      <c r="B115" s="11"/>
      <c r="C115" s="24"/>
      <c r="D115" s="23"/>
      <c r="E115" s="24"/>
      <c r="F115" s="23"/>
      <c r="G115" s="24"/>
      <c r="H115" s="23"/>
      <c r="I115" s="24"/>
      <c r="J115" s="11"/>
      <c r="K115" s="16"/>
      <c r="L115" s="11"/>
      <c r="M115" s="24"/>
      <c r="N115" s="23"/>
      <c r="O115" s="24"/>
      <c r="P115" s="23"/>
      <c r="Q115" s="24"/>
      <c r="R115" s="23"/>
      <c r="S115" s="24"/>
      <c r="T115" s="11"/>
      <c r="U115" s="16"/>
      <c r="W115" s="74"/>
      <c r="X115" s="75"/>
    </row>
    <row r="116" spans="1:24" ht="39" customHeight="1" x14ac:dyDescent="0.4">
      <c r="A116" s="82" t="s">
        <v>0</v>
      </c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W116" s="74"/>
      <c r="X116" s="75"/>
    </row>
    <row r="117" spans="1:24" ht="39" customHeight="1" x14ac:dyDescent="0.4">
      <c r="A117" s="82" t="s">
        <v>116</v>
      </c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W117" s="74"/>
      <c r="X117" s="75"/>
    </row>
    <row r="118" spans="1:24" ht="39" customHeight="1" x14ac:dyDescent="0.4">
      <c r="A118" s="82" t="s">
        <v>2</v>
      </c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W118" s="74"/>
      <c r="X118" s="75"/>
    </row>
    <row r="119" spans="1:24" ht="39" customHeight="1" x14ac:dyDescent="0.4">
      <c r="W119" s="74"/>
      <c r="X119" s="75"/>
    </row>
    <row r="120" spans="1:24" ht="39" customHeight="1" x14ac:dyDescent="0.4">
      <c r="A120" s="83" t="s">
        <v>199</v>
      </c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W120" s="74"/>
      <c r="X120" s="75"/>
    </row>
    <row r="121" spans="1:24" ht="39" customHeight="1" x14ac:dyDescent="0.65">
      <c r="A121" s="1"/>
      <c r="B121" s="4"/>
      <c r="C121" s="91" t="s">
        <v>171</v>
      </c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W121" s="74"/>
      <c r="X121" s="75"/>
    </row>
    <row r="122" spans="1:24" ht="39" customHeight="1" thickBot="1" x14ac:dyDescent="0.7">
      <c r="C122" s="85" t="s">
        <v>185</v>
      </c>
      <c r="D122" s="85"/>
      <c r="E122" s="85"/>
      <c r="F122" s="85"/>
      <c r="G122" s="85"/>
      <c r="H122" s="85"/>
      <c r="I122" s="85"/>
      <c r="J122" s="85"/>
      <c r="K122" s="85"/>
      <c r="L122" s="33"/>
      <c r="M122" s="85" t="s">
        <v>186</v>
      </c>
      <c r="N122" s="85"/>
      <c r="O122" s="85"/>
      <c r="P122" s="85"/>
      <c r="Q122" s="85"/>
      <c r="R122" s="85"/>
      <c r="S122" s="85"/>
      <c r="T122" s="85"/>
      <c r="U122" s="85"/>
      <c r="W122" s="74"/>
      <c r="X122" s="75"/>
    </row>
    <row r="123" spans="1:24" ht="39" customHeight="1" thickBot="1" x14ac:dyDescent="0.65">
      <c r="A123" s="80" t="s">
        <v>123</v>
      </c>
      <c r="B123" s="33"/>
      <c r="C123" s="21" t="s">
        <v>124</v>
      </c>
      <c r="D123" s="33"/>
      <c r="E123" s="21" t="s">
        <v>125</v>
      </c>
      <c r="F123" s="33"/>
      <c r="G123" s="21" t="s">
        <v>126</v>
      </c>
      <c r="H123" s="71"/>
      <c r="I123" s="90" t="s">
        <v>77</v>
      </c>
      <c r="J123" s="90"/>
      <c r="K123" s="90"/>
      <c r="L123" s="33"/>
      <c r="M123" s="21" t="s">
        <v>124</v>
      </c>
      <c r="N123" s="33"/>
      <c r="O123" s="21" t="s">
        <v>125</v>
      </c>
      <c r="P123" s="33"/>
      <c r="Q123" s="21" t="s">
        <v>126</v>
      </c>
      <c r="R123" s="71"/>
      <c r="S123" s="90" t="s">
        <v>77</v>
      </c>
      <c r="T123" s="90"/>
      <c r="U123" s="90"/>
      <c r="W123" s="74"/>
      <c r="X123" s="75"/>
    </row>
    <row r="124" spans="1:24" ht="39" customHeight="1" thickBot="1" x14ac:dyDescent="0.65">
      <c r="A124" s="81"/>
      <c r="B124" s="33"/>
      <c r="C124" s="72" t="s">
        <v>196</v>
      </c>
      <c r="D124" s="73"/>
      <c r="E124" s="72" t="s">
        <v>197</v>
      </c>
      <c r="F124" s="73"/>
      <c r="G124" s="72" t="s">
        <v>198</v>
      </c>
      <c r="H124" s="33"/>
      <c r="I124" s="35" t="s">
        <v>113</v>
      </c>
      <c r="J124" s="34"/>
      <c r="K124" s="35" t="s">
        <v>119</v>
      </c>
      <c r="L124" s="33"/>
      <c r="M124" s="72" t="s">
        <v>196</v>
      </c>
      <c r="N124" s="33"/>
      <c r="O124" s="72" t="s">
        <v>197</v>
      </c>
      <c r="P124" s="73"/>
      <c r="Q124" s="72" t="s">
        <v>198</v>
      </c>
      <c r="R124" s="33"/>
      <c r="S124" s="35" t="s">
        <v>113</v>
      </c>
      <c r="T124" s="34"/>
      <c r="U124" s="35" t="s">
        <v>119</v>
      </c>
      <c r="W124" s="74"/>
      <c r="X124" s="75"/>
    </row>
    <row r="125" spans="1:24" ht="39" customHeight="1" x14ac:dyDescent="0.4">
      <c r="A125" s="17" t="s">
        <v>173</v>
      </c>
      <c r="B125" s="11"/>
      <c r="C125" s="24">
        <f>SUM(C114)</f>
        <v>24731480060</v>
      </c>
      <c r="D125" s="23"/>
      <c r="E125" s="24">
        <f>SUM(E114)</f>
        <v>75090127964</v>
      </c>
      <c r="F125" s="23"/>
      <c r="G125" s="24">
        <f>SUM(G114)</f>
        <v>117328056491</v>
      </c>
      <c r="H125" s="23"/>
      <c r="I125" s="24">
        <f>SUM(I114)</f>
        <v>217149664515</v>
      </c>
      <c r="J125" s="11"/>
      <c r="K125" s="16">
        <f>SUM(K114)</f>
        <v>1.2611145819171024</v>
      </c>
      <c r="L125" s="11"/>
      <c r="M125" s="24">
        <f>SUM(M114)</f>
        <v>27419480060</v>
      </c>
      <c r="N125" s="23"/>
      <c r="O125" s="24">
        <f>SUM(O114)</f>
        <v>408217340810</v>
      </c>
      <c r="P125" s="23"/>
      <c r="Q125" s="24">
        <f>SUM(Q114)</f>
        <v>125767655698</v>
      </c>
      <c r="R125" s="23"/>
      <c r="S125" s="24">
        <f>SUM(S114)</f>
        <v>561404476568</v>
      </c>
      <c r="T125" s="11"/>
      <c r="U125" s="16">
        <f>SUM(U114)</f>
        <v>1.0903411104770173</v>
      </c>
      <c r="W125" s="74"/>
      <c r="X125" s="75"/>
    </row>
    <row r="126" spans="1:24" ht="39" customHeight="1" x14ac:dyDescent="0.4">
      <c r="A126" s="17" t="s">
        <v>156</v>
      </c>
      <c r="B126" s="11"/>
      <c r="C126" s="22">
        <v>0</v>
      </c>
      <c r="D126" s="23"/>
      <c r="E126" s="24">
        <v>50997939</v>
      </c>
      <c r="F126" s="23"/>
      <c r="G126" s="22">
        <v>0</v>
      </c>
      <c r="H126" s="23"/>
      <c r="I126" s="24">
        <f t="shared" ref="I126:I143" si="16">C126+E126+G126</f>
        <v>50997939</v>
      </c>
      <c r="J126" s="11"/>
      <c r="K126" s="16">
        <f>I126/$I$144</f>
        <v>2.9617473581763812E-4</v>
      </c>
      <c r="L126" s="11"/>
      <c r="M126" s="22">
        <v>0</v>
      </c>
      <c r="N126" s="23"/>
      <c r="O126" s="24">
        <v>50997939</v>
      </c>
      <c r="P126" s="23"/>
      <c r="Q126" s="22">
        <v>0</v>
      </c>
      <c r="R126" s="23"/>
      <c r="S126" s="24">
        <f t="shared" ref="S126:S143" si="17">M126+O126+Q126</f>
        <v>50997939</v>
      </c>
      <c r="T126" s="11"/>
      <c r="U126" s="16">
        <f>S126/$S$144</f>
        <v>9.9046501697362243E-5</v>
      </c>
      <c r="W126" s="74"/>
      <c r="X126" s="75"/>
    </row>
    <row r="127" spans="1:24" ht="39" customHeight="1" x14ac:dyDescent="0.4">
      <c r="A127" s="17" t="s">
        <v>165</v>
      </c>
      <c r="B127" s="11"/>
      <c r="C127" s="22">
        <v>0</v>
      </c>
      <c r="D127" s="23"/>
      <c r="E127" s="22">
        <v>0</v>
      </c>
      <c r="F127" s="23"/>
      <c r="G127" s="22">
        <v>0</v>
      </c>
      <c r="H127" s="23"/>
      <c r="I127" s="24">
        <f t="shared" si="16"/>
        <v>0</v>
      </c>
      <c r="J127" s="11"/>
      <c r="K127" s="16">
        <f t="shared" ref="K127:K143" si="18">I127/$I$144</f>
        <v>0</v>
      </c>
      <c r="L127" s="11"/>
      <c r="M127" s="22">
        <v>0</v>
      </c>
      <c r="N127" s="23"/>
      <c r="O127" s="24">
        <v>0</v>
      </c>
      <c r="P127" s="23"/>
      <c r="Q127" s="22">
        <v>8996148</v>
      </c>
      <c r="R127" s="23"/>
      <c r="S127" s="24">
        <f t="shared" si="17"/>
        <v>8996148</v>
      </c>
      <c r="T127" s="11"/>
      <c r="U127" s="16">
        <f t="shared" ref="U127:U143" si="19">S127/$S$144</f>
        <v>1.747201956831475E-5</v>
      </c>
      <c r="W127" s="74"/>
      <c r="X127" s="75"/>
    </row>
    <row r="128" spans="1:24" ht="39" customHeight="1" x14ac:dyDescent="0.4">
      <c r="A128" s="18" t="s">
        <v>48</v>
      </c>
      <c r="B128" s="11"/>
      <c r="C128" s="24">
        <v>0</v>
      </c>
      <c r="D128" s="23"/>
      <c r="E128" s="24">
        <v>3363229</v>
      </c>
      <c r="F128" s="23"/>
      <c r="G128" s="24">
        <v>0</v>
      </c>
      <c r="H128" s="23"/>
      <c r="I128" s="24">
        <f t="shared" si="16"/>
        <v>3363229</v>
      </c>
      <c r="J128" s="11"/>
      <c r="K128" s="16">
        <f t="shared" si="18"/>
        <v>1.9532229735190265E-5</v>
      </c>
      <c r="L128" s="11"/>
      <c r="M128" s="24">
        <v>0</v>
      </c>
      <c r="N128" s="23"/>
      <c r="O128" s="24">
        <v>4900209</v>
      </c>
      <c r="P128" s="23"/>
      <c r="Q128" s="24">
        <v>0</v>
      </c>
      <c r="R128" s="23"/>
      <c r="S128" s="24">
        <f t="shared" si="17"/>
        <v>4900209</v>
      </c>
      <c r="T128" s="11"/>
      <c r="U128" s="16">
        <f t="shared" si="19"/>
        <v>9.5170230121638794E-6</v>
      </c>
      <c r="W128" s="74"/>
      <c r="X128" s="75"/>
    </row>
    <row r="129" spans="1:24" ht="39" customHeight="1" x14ac:dyDescent="0.4">
      <c r="A129" s="17" t="s">
        <v>159</v>
      </c>
      <c r="B129" s="11"/>
      <c r="C129" s="22">
        <v>0</v>
      </c>
      <c r="D129" s="23"/>
      <c r="E129" s="22">
        <v>-133133308</v>
      </c>
      <c r="F129" s="23"/>
      <c r="G129" s="22">
        <v>0</v>
      </c>
      <c r="H129" s="23"/>
      <c r="I129" s="24">
        <f t="shared" si="16"/>
        <v>-133133308</v>
      </c>
      <c r="J129" s="11"/>
      <c r="K129" s="16">
        <f t="shared" si="18"/>
        <v>-7.7318266382153699E-4</v>
      </c>
      <c r="L129" s="11"/>
      <c r="M129" s="22">
        <v>0</v>
      </c>
      <c r="N129" s="23"/>
      <c r="O129" s="24">
        <v>1</v>
      </c>
      <c r="P129" s="23"/>
      <c r="Q129" s="22">
        <v>0</v>
      </c>
      <c r="R129" s="23"/>
      <c r="S129" s="24">
        <f t="shared" si="17"/>
        <v>1</v>
      </c>
      <c r="T129" s="11"/>
      <c r="U129" s="16">
        <f t="shared" si="19"/>
        <v>1.9421667549616516E-12</v>
      </c>
      <c r="W129" s="74"/>
      <c r="X129" s="75"/>
    </row>
    <row r="130" spans="1:24" ht="39" customHeight="1" x14ac:dyDescent="0.4">
      <c r="A130" s="17" t="s">
        <v>158</v>
      </c>
      <c r="B130" s="11"/>
      <c r="C130" s="22">
        <v>0</v>
      </c>
      <c r="D130" s="23"/>
      <c r="E130" s="22">
        <v>131174214</v>
      </c>
      <c r="F130" s="23"/>
      <c r="G130" s="22">
        <v>0</v>
      </c>
      <c r="H130" s="23"/>
      <c r="I130" s="24">
        <f t="shared" si="16"/>
        <v>131174214</v>
      </c>
      <c r="J130" s="11"/>
      <c r="K130" s="16">
        <f t="shared" si="18"/>
        <v>7.6180506387790161E-4</v>
      </c>
      <c r="L130" s="11"/>
      <c r="M130" s="22">
        <v>0</v>
      </c>
      <c r="N130" s="23"/>
      <c r="O130" s="24">
        <v>0</v>
      </c>
      <c r="P130" s="23"/>
      <c r="Q130" s="22">
        <v>0</v>
      </c>
      <c r="R130" s="23"/>
      <c r="S130" s="24">
        <f t="shared" si="17"/>
        <v>0</v>
      </c>
      <c r="T130" s="11"/>
      <c r="U130" s="16">
        <f t="shared" si="19"/>
        <v>0</v>
      </c>
      <c r="W130" s="74"/>
      <c r="X130" s="75"/>
    </row>
    <row r="131" spans="1:24" ht="39" customHeight="1" x14ac:dyDescent="0.4">
      <c r="A131" s="18" t="s">
        <v>76</v>
      </c>
      <c r="B131" s="11"/>
      <c r="C131" s="24">
        <v>0</v>
      </c>
      <c r="D131" s="23"/>
      <c r="E131" s="24">
        <v>-6572829</v>
      </c>
      <c r="F131" s="23"/>
      <c r="G131" s="24">
        <v>0</v>
      </c>
      <c r="H131" s="23"/>
      <c r="I131" s="24">
        <f t="shared" si="16"/>
        <v>-6572829</v>
      </c>
      <c r="J131" s="11"/>
      <c r="K131" s="16">
        <f t="shared" si="18"/>
        <v>-3.8172246385280599E-5</v>
      </c>
      <c r="L131" s="11"/>
      <c r="M131" s="24">
        <v>0</v>
      </c>
      <c r="N131" s="23"/>
      <c r="O131" s="24">
        <v>-6572829</v>
      </c>
      <c r="P131" s="23"/>
      <c r="Q131" s="24">
        <v>0</v>
      </c>
      <c r="R131" s="23"/>
      <c r="S131" s="24">
        <f t="shared" si="17"/>
        <v>-6572829</v>
      </c>
      <c r="T131" s="11"/>
      <c r="U131" s="16">
        <f t="shared" si="19"/>
        <v>-1.2765529969847837E-5</v>
      </c>
      <c r="W131" s="74"/>
      <c r="X131" s="75"/>
    </row>
    <row r="132" spans="1:24" ht="39" customHeight="1" x14ac:dyDescent="0.4">
      <c r="A132" s="17" t="s">
        <v>157</v>
      </c>
      <c r="B132" s="11"/>
      <c r="C132" s="22">
        <v>0</v>
      </c>
      <c r="D132" s="23"/>
      <c r="E132" s="22">
        <v>-71444982</v>
      </c>
      <c r="F132" s="23"/>
      <c r="G132" s="22">
        <v>0</v>
      </c>
      <c r="H132" s="23"/>
      <c r="I132" s="24">
        <f t="shared" si="16"/>
        <v>-71444982</v>
      </c>
      <c r="J132" s="11"/>
      <c r="K132" s="16">
        <f t="shared" si="18"/>
        <v>-4.1492262401713746E-4</v>
      </c>
      <c r="L132" s="11"/>
      <c r="M132" s="22">
        <v>0</v>
      </c>
      <c r="N132" s="23"/>
      <c r="O132" s="24">
        <v>-71444982</v>
      </c>
      <c r="P132" s="23"/>
      <c r="Q132" s="22">
        <v>0</v>
      </c>
      <c r="R132" s="23"/>
      <c r="S132" s="24">
        <f t="shared" si="17"/>
        <v>-71444982</v>
      </c>
      <c r="T132" s="11"/>
      <c r="U132" s="16">
        <f t="shared" si="19"/>
        <v>-1.3875806884923361E-4</v>
      </c>
      <c r="W132" s="74"/>
      <c r="X132" s="75"/>
    </row>
    <row r="133" spans="1:24" ht="39" customHeight="1" x14ac:dyDescent="0.4">
      <c r="A133" s="18" t="s">
        <v>33</v>
      </c>
      <c r="B133" s="11"/>
      <c r="C133" s="24">
        <v>0</v>
      </c>
      <c r="D133" s="23"/>
      <c r="E133" s="24">
        <v>-396573777</v>
      </c>
      <c r="F133" s="23"/>
      <c r="G133" s="24">
        <v>-3033585</v>
      </c>
      <c r="H133" s="23"/>
      <c r="I133" s="24">
        <f t="shared" si="16"/>
        <v>-399607362</v>
      </c>
      <c r="J133" s="11"/>
      <c r="K133" s="16">
        <f t="shared" si="18"/>
        <v>-2.3207527047540743E-3</v>
      </c>
      <c r="L133" s="11"/>
      <c r="M133" s="24">
        <v>0</v>
      </c>
      <c r="N133" s="23"/>
      <c r="O133" s="24">
        <v>-341532885</v>
      </c>
      <c r="P133" s="23"/>
      <c r="Q133" s="24">
        <v>103615213</v>
      </c>
      <c r="R133" s="23"/>
      <c r="S133" s="24">
        <f t="shared" si="17"/>
        <v>-237917672</v>
      </c>
      <c r="T133" s="11"/>
      <c r="U133" s="16">
        <f t="shared" si="19"/>
        <v>-4.6207579297627053E-4</v>
      </c>
      <c r="W133" s="74"/>
      <c r="X133" s="75"/>
    </row>
    <row r="134" spans="1:24" ht="39" customHeight="1" x14ac:dyDescent="0.4">
      <c r="A134" s="17" t="s">
        <v>163</v>
      </c>
      <c r="B134" s="11"/>
      <c r="C134" s="22">
        <v>0</v>
      </c>
      <c r="D134" s="23"/>
      <c r="E134" s="22">
        <v>0</v>
      </c>
      <c r="F134" s="23"/>
      <c r="G134" s="22">
        <v>-404194323</v>
      </c>
      <c r="H134" s="23"/>
      <c r="I134" s="24">
        <f t="shared" si="16"/>
        <v>-404194323</v>
      </c>
      <c r="J134" s="11"/>
      <c r="K134" s="16">
        <f t="shared" si="18"/>
        <v>-2.3473918589830482E-3</v>
      </c>
      <c r="L134" s="11"/>
      <c r="M134" s="22">
        <v>0</v>
      </c>
      <c r="N134" s="23"/>
      <c r="O134" s="24">
        <v>0</v>
      </c>
      <c r="P134" s="23"/>
      <c r="Q134" s="22">
        <v>-404194323</v>
      </c>
      <c r="R134" s="23"/>
      <c r="S134" s="24">
        <f t="shared" si="17"/>
        <v>-404194323</v>
      </c>
      <c r="T134" s="11"/>
      <c r="U134" s="16">
        <f t="shared" si="19"/>
        <v>-7.8501277667483162E-4</v>
      </c>
      <c r="W134" s="74"/>
      <c r="X134" s="75"/>
    </row>
    <row r="135" spans="1:24" ht="39" customHeight="1" x14ac:dyDescent="0.4">
      <c r="A135" s="17" t="s">
        <v>74</v>
      </c>
      <c r="B135" s="11"/>
      <c r="C135" s="22">
        <v>0</v>
      </c>
      <c r="D135" s="23"/>
      <c r="E135" s="22">
        <v>0</v>
      </c>
      <c r="F135" s="23"/>
      <c r="G135" s="22">
        <v>-434820619</v>
      </c>
      <c r="H135" s="23"/>
      <c r="I135" s="24">
        <f t="shared" si="16"/>
        <v>-434820619</v>
      </c>
      <c r="J135" s="11"/>
      <c r="K135" s="16">
        <f t="shared" si="18"/>
        <v>-2.5252565983183532E-3</v>
      </c>
      <c r="L135" s="11"/>
      <c r="M135" s="22">
        <v>0</v>
      </c>
      <c r="N135" s="23"/>
      <c r="O135" s="24">
        <v>0</v>
      </c>
      <c r="P135" s="23"/>
      <c r="Q135" s="22">
        <v>-434820619</v>
      </c>
      <c r="R135" s="23"/>
      <c r="S135" s="24">
        <f t="shared" si="17"/>
        <v>-434820619</v>
      </c>
      <c r="T135" s="11"/>
      <c r="U135" s="16">
        <f t="shared" si="19"/>
        <v>-8.444941505936466E-4</v>
      </c>
      <c r="W135" s="74"/>
      <c r="X135" s="75"/>
    </row>
    <row r="136" spans="1:24" ht="39" customHeight="1" x14ac:dyDescent="0.4">
      <c r="A136" s="18" t="s">
        <v>44</v>
      </c>
      <c r="B136" s="11"/>
      <c r="C136" s="24">
        <v>0</v>
      </c>
      <c r="D136" s="23"/>
      <c r="E136" s="24">
        <v>-4688736157</v>
      </c>
      <c r="F136" s="23"/>
      <c r="G136" s="24">
        <v>0</v>
      </c>
      <c r="H136" s="23"/>
      <c r="I136" s="24">
        <f t="shared" si="16"/>
        <v>-4688736157</v>
      </c>
      <c r="J136" s="11"/>
      <c r="K136" s="16">
        <f t="shared" si="18"/>
        <v>-2.7230221845202074E-2</v>
      </c>
      <c r="L136" s="11"/>
      <c r="M136" s="24">
        <v>0</v>
      </c>
      <c r="N136" s="23"/>
      <c r="O136" s="24">
        <v>-444285616</v>
      </c>
      <c r="P136" s="23"/>
      <c r="Q136" s="24">
        <v>4363913</v>
      </c>
      <c r="R136" s="23"/>
      <c r="S136" s="24">
        <f t="shared" si="17"/>
        <v>-439921703</v>
      </c>
      <c r="T136" s="11"/>
      <c r="U136" s="16">
        <f t="shared" si="19"/>
        <v>-8.5440130635271335E-4</v>
      </c>
      <c r="W136" s="74"/>
      <c r="X136" s="75"/>
    </row>
    <row r="137" spans="1:24" ht="39" customHeight="1" x14ac:dyDescent="0.4">
      <c r="A137" s="17" t="s">
        <v>106</v>
      </c>
      <c r="B137" s="11"/>
      <c r="C137" s="22">
        <v>0</v>
      </c>
      <c r="D137" s="23"/>
      <c r="E137" s="22">
        <v>-646717032</v>
      </c>
      <c r="F137" s="23"/>
      <c r="G137" s="22">
        <v>0</v>
      </c>
      <c r="H137" s="23"/>
      <c r="I137" s="24">
        <f t="shared" si="16"/>
        <v>-646717032</v>
      </c>
      <c r="J137" s="11"/>
      <c r="K137" s="16">
        <f t="shared" si="18"/>
        <v>-3.7558624889011106E-3</v>
      </c>
      <c r="L137" s="11"/>
      <c r="M137" s="22">
        <v>0</v>
      </c>
      <c r="N137" s="23"/>
      <c r="O137" s="24">
        <v>-646717032</v>
      </c>
      <c r="P137" s="23"/>
      <c r="Q137" s="24">
        <v>0</v>
      </c>
      <c r="R137" s="23"/>
      <c r="S137" s="24">
        <f t="shared" si="17"/>
        <v>-646717032</v>
      </c>
      <c r="T137" s="11"/>
      <c r="U137" s="16">
        <f t="shared" si="19"/>
        <v>-1.2560323194178704E-3</v>
      </c>
      <c r="W137" s="74"/>
      <c r="X137" s="75"/>
    </row>
    <row r="138" spans="1:24" ht="39" customHeight="1" x14ac:dyDescent="0.4">
      <c r="A138" s="18" t="s">
        <v>23</v>
      </c>
      <c r="B138" s="11"/>
      <c r="C138" s="24">
        <v>0</v>
      </c>
      <c r="D138" s="23"/>
      <c r="E138" s="24">
        <v>-2006467817</v>
      </c>
      <c r="F138" s="23"/>
      <c r="G138" s="24">
        <v>0</v>
      </c>
      <c r="H138" s="23"/>
      <c r="I138" s="24">
        <f t="shared" si="16"/>
        <v>-2006467817</v>
      </c>
      <c r="J138" s="11"/>
      <c r="K138" s="16">
        <f t="shared" si="18"/>
        <v>-1.1652727292108178E-2</v>
      </c>
      <c r="L138" s="11"/>
      <c r="M138" s="24">
        <v>0</v>
      </c>
      <c r="N138" s="23"/>
      <c r="O138" s="24">
        <v>-763679658</v>
      </c>
      <c r="P138" s="23"/>
      <c r="Q138" s="24">
        <v>0</v>
      </c>
      <c r="R138" s="23"/>
      <c r="S138" s="24">
        <f t="shared" si="17"/>
        <v>-763679658</v>
      </c>
      <c r="T138" s="11"/>
      <c r="U138" s="16">
        <f t="shared" si="19"/>
        <v>-1.4831932432080837E-3</v>
      </c>
      <c r="W138" s="74"/>
      <c r="X138" s="75"/>
    </row>
    <row r="139" spans="1:24" ht="39" customHeight="1" x14ac:dyDescent="0.4">
      <c r="A139" s="17" t="s">
        <v>53</v>
      </c>
      <c r="B139" s="19"/>
      <c r="C139" s="22">
        <v>0</v>
      </c>
      <c r="D139" s="76"/>
      <c r="E139" s="22">
        <v>-9940500</v>
      </c>
      <c r="F139" s="76"/>
      <c r="G139" s="22">
        <v>0</v>
      </c>
      <c r="H139" s="76"/>
      <c r="I139" s="24">
        <f t="shared" si="16"/>
        <v>-9940500</v>
      </c>
      <c r="J139" s="19"/>
      <c r="K139" s="16">
        <f t="shared" si="18"/>
        <v>-5.7730273401739465E-5</v>
      </c>
      <c r="L139" s="19"/>
      <c r="M139" s="22">
        <v>0</v>
      </c>
      <c r="N139" s="76"/>
      <c r="O139" s="22">
        <v>-2425482000</v>
      </c>
      <c r="P139" s="76"/>
      <c r="Q139" s="22">
        <v>0</v>
      </c>
      <c r="R139" s="76"/>
      <c r="S139" s="24">
        <f t="shared" si="17"/>
        <v>-2425482000</v>
      </c>
      <c r="T139" s="19"/>
      <c r="U139" s="16">
        <f t="shared" si="19"/>
        <v>-4.7106905051578964E-3</v>
      </c>
      <c r="W139" s="74"/>
      <c r="X139" s="75"/>
    </row>
    <row r="140" spans="1:24" ht="39" customHeight="1" x14ac:dyDescent="0.4">
      <c r="A140" s="18" t="s">
        <v>28</v>
      </c>
      <c r="B140" s="11"/>
      <c r="C140" s="24">
        <v>0</v>
      </c>
      <c r="D140" s="23"/>
      <c r="E140" s="24">
        <v>1481773691</v>
      </c>
      <c r="F140" s="23"/>
      <c r="G140" s="24">
        <v>-1264228734</v>
      </c>
      <c r="H140" s="23"/>
      <c r="I140" s="24">
        <f t="shared" si="16"/>
        <v>217544957</v>
      </c>
      <c r="J140" s="11"/>
      <c r="K140" s="16">
        <f t="shared" si="18"/>
        <v>1.263410275617892E-3</v>
      </c>
      <c r="L140" s="11"/>
      <c r="M140" s="24">
        <v>0</v>
      </c>
      <c r="N140" s="23"/>
      <c r="O140" s="24">
        <v>0</v>
      </c>
      <c r="P140" s="23"/>
      <c r="Q140" s="24">
        <v>-6810478177</v>
      </c>
      <c r="R140" s="23"/>
      <c r="S140" s="24">
        <f t="shared" si="17"/>
        <v>-6810478177</v>
      </c>
      <c r="T140" s="11"/>
      <c r="U140" s="16">
        <f t="shared" si="19"/>
        <v>-1.3227084300761234E-2</v>
      </c>
      <c r="W140" s="74"/>
      <c r="X140" s="75"/>
    </row>
    <row r="141" spans="1:24" ht="39" customHeight="1" x14ac:dyDescent="0.4">
      <c r="A141" s="18" t="s">
        <v>68</v>
      </c>
      <c r="B141" s="11"/>
      <c r="C141" s="24">
        <v>0</v>
      </c>
      <c r="D141" s="23"/>
      <c r="E141" s="24">
        <v>-7558902443</v>
      </c>
      <c r="F141" s="23"/>
      <c r="G141" s="24">
        <v>660444177</v>
      </c>
      <c r="H141" s="23"/>
      <c r="I141" s="24">
        <f t="shared" si="16"/>
        <v>-6898458266</v>
      </c>
      <c r="J141" s="11"/>
      <c r="K141" s="16">
        <f t="shared" si="18"/>
        <v>-4.0063365197592633E-2</v>
      </c>
      <c r="L141" s="11"/>
      <c r="M141" s="24">
        <v>0</v>
      </c>
      <c r="N141" s="23"/>
      <c r="O141" s="24">
        <v>-7558902443</v>
      </c>
      <c r="P141" s="23"/>
      <c r="Q141" s="24">
        <v>660444177</v>
      </c>
      <c r="R141" s="23"/>
      <c r="S141" s="24">
        <f t="shared" si="17"/>
        <v>-6898458266</v>
      </c>
      <c r="T141" s="11"/>
      <c r="U141" s="16">
        <f t="shared" si="19"/>
        <v>-1.3397956304715601E-2</v>
      </c>
      <c r="W141" s="74"/>
      <c r="X141" s="75"/>
    </row>
    <row r="142" spans="1:24" ht="39" customHeight="1" x14ac:dyDescent="0.4">
      <c r="A142" s="18" t="s">
        <v>18</v>
      </c>
      <c r="B142" s="11"/>
      <c r="C142" s="24">
        <v>0</v>
      </c>
      <c r="D142" s="23"/>
      <c r="E142" s="24">
        <v>-10336923524</v>
      </c>
      <c r="F142" s="23"/>
      <c r="G142" s="24">
        <v>445438564</v>
      </c>
      <c r="H142" s="23"/>
      <c r="I142" s="24">
        <f t="shared" si="16"/>
        <v>-9891484960</v>
      </c>
      <c r="J142" s="11"/>
      <c r="K142" s="16">
        <f t="shared" si="18"/>
        <v>-5.7445614515365825E-2</v>
      </c>
      <c r="L142" s="11"/>
      <c r="M142" s="24">
        <v>0</v>
      </c>
      <c r="N142" s="23"/>
      <c r="O142" s="24">
        <v>-8113796452</v>
      </c>
      <c r="P142" s="23"/>
      <c r="Q142" s="24">
        <v>445438564</v>
      </c>
      <c r="R142" s="23"/>
      <c r="S142" s="24">
        <f t="shared" si="17"/>
        <v>-7668357888</v>
      </c>
      <c r="T142" s="11"/>
      <c r="U142" s="16">
        <f t="shared" si="19"/>
        <v>-1.4893229755221542E-2</v>
      </c>
      <c r="W142" s="74"/>
      <c r="X142" s="75"/>
    </row>
    <row r="143" spans="1:24" ht="39" customHeight="1" thickBot="1" x14ac:dyDescent="0.45">
      <c r="A143" s="18" t="s">
        <v>71</v>
      </c>
      <c r="B143" s="11"/>
      <c r="C143" s="29">
        <v>0</v>
      </c>
      <c r="D143" s="23"/>
      <c r="E143" s="29">
        <v>-34527780284</v>
      </c>
      <c r="F143" s="23"/>
      <c r="G143" s="29">
        <v>14755300980</v>
      </c>
      <c r="H143" s="23"/>
      <c r="I143" s="29">
        <f t="shared" si="16"/>
        <v>-19772479304</v>
      </c>
      <c r="J143" s="11"/>
      <c r="K143" s="50">
        <f t="shared" si="18"/>
        <v>-0.11483030391329965</v>
      </c>
      <c r="L143" s="11"/>
      <c r="M143" s="29">
        <v>0</v>
      </c>
      <c r="N143" s="23"/>
      <c r="O143" s="29">
        <v>-34527780285</v>
      </c>
      <c r="P143" s="23"/>
      <c r="Q143" s="29">
        <v>14755300980</v>
      </c>
      <c r="R143" s="23"/>
      <c r="S143" s="29">
        <f t="shared" si="17"/>
        <v>-19772479305</v>
      </c>
      <c r="T143" s="11"/>
      <c r="U143" s="50">
        <f t="shared" si="19"/>
        <v>-3.8401451969338259E-2</v>
      </c>
      <c r="W143" s="74"/>
      <c r="X143" s="75"/>
    </row>
    <row r="144" spans="1:24" ht="39" customHeight="1" thickBot="1" x14ac:dyDescent="0.45">
      <c r="A144" s="17" t="s">
        <v>77</v>
      </c>
      <c r="B144" s="11"/>
      <c r="C144" s="27">
        <f>SUM(C125:C143)</f>
        <v>24731480060</v>
      </c>
      <c r="D144" s="24"/>
      <c r="E144" s="27">
        <f>SUM(E125:E143)</f>
        <v>16374244384</v>
      </c>
      <c r="F144" s="24"/>
      <c r="G144" s="27">
        <f>SUM(G125:G143)</f>
        <v>131082962951</v>
      </c>
      <c r="H144" s="24"/>
      <c r="I144" s="27">
        <f>SUM(I125:I143)</f>
        <v>172188687395</v>
      </c>
      <c r="J144" s="14"/>
      <c r="K144" s="48">
        <f>SUM(K125:K143)</f>
        <v>1.0000000000000002</v>
      </c>
      <c r="L144" s="14"/>
      <c r="M144" s="27">
        <f>SUM(M125:M143)</f>
        <v>27419480060</v>
      </c>
      <c r="N144" s="24"/>
      <c r="O144" s="27">
        <f>SUM(O125:O143)</f>
        <v>353373044777</v>
      </c>
      <c r="P144" s="24"/>
      <c r="Q144" s="27">
        <f>SUM(Q125:Q143)</f>
        <v>134096321574</v>
      </c>
      <c r="R144" s="23"/>
      <c r="S144" s="27">
        <f>SUM(S125:S143)</f>
        <v>514888846411</v>
      </c>
      <c r="T144" s="11"/>
      <c r="U144" s="48">
        <f>SUM(U125:U143)</f>
        <v>1.0000000000000004</v>
      </c>
    </row>
    <row r="145" spans="1:21" ht="21" customHeight="1" thickTop="1" x14ac:dyDescent="0.4">
      <c r="A145" s="20"/>
      <c r="B145" s="11"/>
      <c r="C145" s="12"/>
      <c r="D145" s="14"/>
      <c r="E145" s="12"/>
      <c r="F145" s="14"/>
      <c r="G145" s="12"/>
      <c r="H145" s="14"/>
      <c r="I145" s="12"/>
      <c r="J145" s="14"/>
      <c r="K145" s="13"/>
      <c r="L145" s="14"/>
      <c r="M145" s="12"/>
      <c r="N145" s="14"/>
      <c r="O145" s="12"/>
      <c r="P145" s="14"/>
      <c r="Q145" s="12"/>
      <c r="R145" s="11"/>
      <c r="S145" s="12"/>
      <c r="T145" s="11"/>
      <c r="U145" s="13"/>
    </row>
    <row r="146" spans="1:21" ht="24.75" hidden="1" x14ac:dyDescent="0.4">
      <c r="C146" s="113">
        <f>'درآمد سود سهام'!C16</f>
        <v>24731480060</v>
      </c>
      <c r="D146" s="11"/>
      <c r="E146" s="113">
        <f>'درآمد ناشی از تغییر قیمت سهام'!I117</f>
        <v>16374244384</v>
      </c>
      <c r="F146" s="11"/>
      <c r="G146" s="113">
        <v>131082962951</v>
      </c>
      <c r="H146" s="11"/>
      <c r="I146" s="11"/>
      <c r="J146" s="11"/>
      <c r="K146" s="11"/>
      <c r="L146" s="11"/>
      <c r="M146" s="113">
        <f>'درآمد سود سهام'!I16</f>
        <v>27419480060</v>
      </c>
      <c r="N146" s="11"/>
      <c r="O146" s="113">
        <f>'درآمد ناشی از تغییر قیمت سهام'!Q117</f>
        <v>353373044777</v>
      </c>
      <c r="P146" s="11"/>
      <c r="Q146" s="113">
        <f>'درآمد ناشی از فروش'!Q38+'درآمد اعمال اختیار'!O26</f>
        <v>134096321574</v>
      </c>
      <c r="R146" s="11"/>
      <c r="S146" s="11"/>
      <c r="T146" s="11"/>
      <c r="U146" s="11"/>
    </row>
    <row r="147" spans="1:21" ht="24.75" hidden="1" x14ac:dyDescent="0.4">
      <c r="C147" s="113">
        <f>C146-C144</f>
        <v>0</v>
      </c>
      <c r="D147" s="11"/>
      <c r="E147" s="113">
        <f>E146-E144</f>
        <v>0</v>
      </c>
      <c r="F147" s="11"/>
      <c r="G147" s="113">
        <f>G146-G144</f>
        <v>0</v>
      </c>
      <c r="H147" s="11"/>
      <c r="I147" s="11"/>
      <c r="J147" s="11"/>
      <c r="K147" s="11"/>
      <c r="L147" s="11"/>
      <c r="M147" s="113">
        <f>M146-M144</f>
        <v>0</v>
      </c>
      <c r="N147" s="11"/>
      <c r="O147" s="113">
        <f>O146-O144</f>
        <v>0</v>
      </c>
      <c r="P147" s="11"/>
      <c r="Q147" s="113">
        <v>91232858385</v>
      </c>
      <c r="R147" s="11"/>
      <c r="S147" s="11"/>
      <c r="T147" s="11"/>
      <c r="U147" s="11"/>
    </row>
    <row r="148" spans="1:21" ht="24.75" hidden="1" x14ac:dyDescent="0.4">
      <c r="C148" s="11"/>
      <c r="D148" s="11"/>
      <c r="E148" s="11"/>
      <c r="F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3">
        <v>972281837</v>
      </c>
      <c r="R148" s="11"/>
      <c r="S148" s="11"/>
      <c r="T148" s="11"/>
      <c r="U148" s="11"/>
    </row>
    <row r="149" spans="1:21" ht="24.75" hidden="1" x14ac:dyDescent="0.4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3">
        <v>41891181352</v>
      </c>
      <c r="R149" s="11"/>
      <c r="S149" s="11"/>
      <c r="T149" s="11"/>
      <c r="U149" s="11"/>
    </row>
    <row r="150" spans="1:21" ht="24.75" hidden="1" x14ac:dyDescent="0.4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3">
        <f>SUM(Q147:Q149)</f>
        <v>134096321574</v>
      </c>
      <c r="R150" s="11"/>
      <c r="S150" s="11"/>
      <c r="T150" s="11"/>
      <c r="U150" s="11"/>
    </row>
    <row r="151" spans="1:21" ht="24.75" hidden="1" x14ac:dyDescent="0.4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3">
        <f>Q150-Q144</f>
        <v>0</v>
      </c>
      <c r="R151" s="11"/>
      <c r="S151" s="11"/>
      <c r="T151" s="11"/>
      <c r="U151" s="11"/>
    </row>
    <row r="185" spans="5:5" x14ac:dyDescent="0.4">
      <c r="E185" s="74"/>
    </row>
  </sheetData>
  <sortState ref="A10:U143">
    <sortCondition descending="1" ref="S10:S143"/>
  </sortState>
  <mergeCells count="50">
    <mergeCell ref="A1:U1"/>
    <mergeCell ref="A2:U2"/>
    <mergeCell ref="A3:U3"/>
    <mergeCell ref="C7:K7"/>
    <mergeCell ref="M7:U7"/>
    <mergeCell ref="A8:A9"/>
    <mergeCell ref="S8:U8"/>
    <mergeCell ref="I8:K8"/>
    <mergeCell ref="C6:U6"/>
    <mergeCell ref="A5:U5"/>
    <mergeCell ref="A29:U29"/>
    <mergeCell ref="A30:U30"/>
    <mergeCell ref="A31:U31"/>
    <mergeCell ref="A33:U33"/>
    <mergeCell ref="C34:U34"/>
    <mergeCell ref="C35:K35"/>
    <mergeCell ref="M35:U35"/>
    <mergeCell ref="A36:A37"/>
    <mergeCell ref="I36:K36"/>
    <mergeCell ref="S36:U36"/>
    <mergeCell ref="A58:U58"/>
    <mergeCell ref="A59:U59"/>
    <mergeCell ref="A60:U60"/>
    <mergeCell ref="A62:U62"/>
    <mergeCell ref="C63:U63"/>
    <mergeCell ref="C64:K64"/>
    <mergeCell ref="M64:U64"/>
    <mergeCell ref="A65:A66"/>
    <mergeCell ref="I65:K65"/>
    <mergeCell ref="S65:U65"/>
    <mergeCell ref="A87:U87"/>
    <mergeCell ref="A88:U88"/>
    <mergeCell ref="A89:U89"/>
    <mergeCell ref="A91:U91"/>
    <mergeCell ref="C92:U92"/>
    <mergeCell ref="C93:K93"/>
    <mergeCell ref="M93:U93"/>
    <mergeCell ref="A94:A95"/>
    <mergeCell ref="I94:K94"/>
    <mergeCell ref="S94:U94"/>
    <mergeCell ref="A116:U116"/>
    <mergeCell ref="A117:U117"/>
    <mergeCell ref="A118:U118"/>
    <mergeCell ref="A120:U120"/>
    <mergeCell ref="C121:U121"/>
    <mergeCell ref="C122:K122"/>
    <mergeCell ref="M122:U122"/>
    <mergeCell ref="A123:A124"/>
    <mergeCell ref="I123:K123"/>
    <mergeCell ref="S123:U123"/>
  </mergeCells>
  <conditionalFormatting sqref="A1:A4 A6:A8 A38:A57 A10:A28 A67:A86 A96:A115 A125:A1048576">
    <cfRule type="duplicateValues" dxfId="7" priority="7"/>
  </conditionalFormatting>
  <conditionalFormatting sqref="A29:A32 A34:A36">
    <cfRule type="duplicateValues" dxfId="6" priority="4"/>
  </conditionalFormatting>
  <conditionalFormatting sqref="A58:A61 A63:A65">
    <cfRule type="duplicateValues" dxfId="5" priority="3"/>
  </conditionalFormatting>
  <conditionalFormatting sqref="A87:A90 A92:A94">
    <cfRule type="duplicateValues" dxfId="4" priority="2"/>
  </conditionalFormatting>
  <conditionalFormatting sqref="A116:A119 A121:A123">
    <cfRule type="duplicateValues" dxfId="3" priority="1"/>
  </conditionalFormatting>
  <pageMargins left="0.39" right="0.39" top="0.39" bottom="0.39" header="0" footer="0"/>
  <pageSetup scale="44" fitToHeight="0" orientation="landscape" r:id="rId1"/>
  <rowBreaks count="4" manualBreakCount="4">
    <brk id="27" max="21" man="1"/>
    <brk id="56" max="21" man="1"/>
    <brk id="85" max="21" man="1"/>
    <brk id="114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7"/>
  <sheetViews>
    <sheetView rightToLeft="1" view="pageBreakPreview" zoomScale="60" zoomScaleNormal="100" workbookViewId="0">
      <selection activeCell="E15" sqref="E15"/>
    </sheetView>
  </sheetViews>
  <sheetFormatPr defaultRowHeight="12.75" x14ac:dyDescent="0.2"/>
  <cols>
    <col min="1" max="1" width="25.5703125" customWidth="1"/>
    <col min="2" max="2" width="1.28515625" customWidth="1"/>
    <col min="3" max="3" width="25.28515625" customWidth="1"/>
    <col min="4" max="4" width="1.28515625" customWidth="1"/>
    <col min="5" max="5" width="20" customWidth="1"/>
    <col min="6" max="6" width="1.28515625" customWidth="1"/>
    <col min="7" max="7" width="27.5703125" bestFit="1" customWidth="1"/>
    <col min="8" max="8" width="1.28515625" customWidth="1"/>
    <col min="9" max="9" width="24.7109375" customWidth="1"/>
    <col min="10" max="10" width="1.28515625" customWidth="1"/>
    <col min="11" max="11" width="20.42578125" bestFit="1" customWidth="1"/>
    <col min="12" max="12" width="1.28515625" customWidth="1"/>
    <col min="13" max="13" width="27.5703125" bestFit="1" customWidth="1"/>
    <col min="14" max="14" width="1.42578125" customWidth="1"/>
  </cols>
  <sheetData>
    <row r="1" spans="1:13" ht="39" customHeight="1" x14ac:dyDescent="0.2">
      <c r="A1" s="82" t="str">
        <f>درآمد!A1</f>
        <v>صندوق سرمایه گذاری بخشی پتروشیمی دماوند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39" customHeight="1" x14ac:dyDescent="0.2">
      <c r="A2" s="82" t="str">
        <f>درآمد!A2</f>
        <v>صورت وضعیت درآمدها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39" customHeight="1" x14ac:dyDescent="0.2">
      <c r="A3" s="82" t="str">
        <f>درآمد!A3</f>
        <v>یک ماهه منتهی به 31 اردیبهشت 1404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ht="39" customHeight="1" x14ac:dyDescent="0.2"/>
    <row r="5" spans="1:13" ht="39" customHeight="1" x14ac:dyDescent="0.2">
      <c r="A5" s="83" t="s">
        <v>194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3" ht="39" customHeight="1" x14ac:dyDescent="0.65">
      <c r="A6" s="54"/>
      <c r="B6" s="54"/>
      <c r="C6" s="88" t="s">
        <v>171</v>
      </c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3" ht="39" customHeight="1" thickBot="1" x14ac:dyDescent="0.7">
      <c r="A7" s="92" t="s">
        <v>78</v>
      </c>
      <c r="C7" s="85" t="s">
        <v>185</v>
      </c>
      <c r="D7" s="85"/>
      <c r="E7" s="85"/>
      <c r="F7" s="85"/>
      <c r="G7" s="85"/>
      <c r="H7" s="52"/>
      <c r="I7" s="85" t="s">
        <v>186</v>
      </c>
      <c r="J7" s="85"/>
      <c r="K7" s="85"/>
      <c r="L7" s="85"/>
      <c r="M7" s="85"/>
    </row>
    <row r="8" spans="1:13" ht="39.75" customHeight="1" thickBot="1" x14ac:dyDescent="0.35">
      <c r="A8" s="81"/>
      <c r="C8" s="35" t="s">
        <v>132</v>
      </c>
      <c r="D8" s="59"/>
      <c r="E8" s="35" t="s">
        <v>133</v>
      </c>
      <c r="F8" s="59"/>
      <c r="G8" s="35" t="s">
        <v>134</v>
      </c>
      <c r="H8" s="52"/>
      <c r="I8" s="35" t="s">
        <v>132</v>
      </c>
      <c r="J8" s="59"/>
      <c r="K8" s="35" t="s">
        <v>133</v>
      </c>
      <c r="L8" s="59"/>
      <c r="M8" s="35" t="s">
        <v>134</v>
      </c>
    </row>
    <row r="9" spans="1:13" ht="39" customHeight="1" x14ac:dyDescent="0.2">
      <c r="A9" s="17" t="s">
        <v>43</v>
      </c>
      <c r="C9" s="22">
        <v>6054619800</v>
      </c>
      <c r="D9" s="53"/>
      <c r="E9" s="22">
        <v>-424209031</v>
      </c>
      <c r="F9" s="53"/>
      <c r="G9" s="22">
        <v>5630410769</v>
      </c>
      <c r="H9" s="53"/>
      <c r="I9" s="22">
        <v>6054619800</v>
      </c>
      <c r="J9" s="53"/>
      <c r="K9" s="22">
        <v>-424209031</v>
      </c>
      <c r="L9" s="53"/>
      <c r="M9" s="22">
        <v>5630410769</v>
      </c>
    </row>
    <row r="10" spans="1:13" ht="39" customHeight="1" x14ac:dyDescent="0.2">
      <c r="A10" s="18" t="s">
        <v>65</v>
      </c>
      <c r="C10" s="24">
        <v>112842070</v>
      </c>
      <c r="D10" s="53"/>
      <c r="E10" s="24">
        <v>-7906132</v>
      </c>
      <c r="F10" s="53"/>
      <c r="G10" s="24">
        <v>104935938</v>
      </c>
      <c r="H10" s="53"/>
      <c r="I10" s="24">
        <v>112842070</v>
      </c>
      <c r="J10" s="53"/>
      <c r="K10" s="24">
        <v>-7906132</v>
      </c>
      <c r="L10" s="53"/>
      <c r="M10" s="24">
        <v>104935938</v>
      </c>
    </row>
    <row r="11" spans="1:13" ht="39" customHeight="1" x14ac:dyDescent="0.2">
      <c r="A11" s="18" t="s">
        <v>41</v>
      </c>
      <c r="C11" s="24">
        <v>4898181250</v>
      </c>
      <c r="D11" s="53"/>
      <c r="E11" s="24">
        <v>-337374729</v>
      </c>
      <c r="F11" s="53"/>
      <c r="G11" s="24">
        <v>4560806521</v>
      </c>
      <c r="H11" s="53"/>
      <c r="I11" s="24">
        <v>4898181250</v>
      </c>
      <c r="J11" s="53"/>
      <c r="K11" s="24">
        <v>-337374729</v>
      </c>
      <c r="L11" s="53"/>
      <c r="M11" s="24">
        <v>4560806521</v>
      </c>
    </row>
    <row r="12" spans="1:13" ht="39" customHeight="1" x14ac:dyDescent="0.2">
      <c r="A12" s="18" t="s">
        <v>17</v>
      </c>
      <c r="C12" s="24">
        <v>700000000</v>
      </c>
      <c r="D12" s="53"/>
      <c r="E12" s="24">
        <v>-54797980</v>
      </c>
      <c r="F12" s="53"/>
      <c r="G12" s="24">
        <v>645202020</v>
      </c>
      <c r="H12" s="53"/>
      <c r="I12" s="24">
        <v>700000000</v>
      </c>
      <c r="J12" s="53"/>
      <c r="K12" s="24">
        <v>-54797980</v>
      </c>
      <c r="L12" s="53"/>
      <c r="M12" s="24">
        <v>645202020</v>
      </c>
    </row>
    <row r="13" spans="1:13" ht="39" customHeight="1" x14ac:dyDescent="0.2">
      <c r="A13" s="18" t="s">
        <v>67</v>
      </c>
      <c r="C13" s="24">
        <v>11136163500</v>
      </c>
      <c r="D13" s="53"/>
      <c r="E13" s="24">
        <v>-1423619468</v>
      </c>
      <c r="F13" s="53"/>
      <c r="G13" s="24">
        <v>9712544032</v>
      </c>
      <c r="H13" s="53"/>
      <c r="I13" s="24">
        <v>11136163500</v>
      </c>
      <c r="J13" s="53"/>
      <c r="K13" s="24">
        <v>-1423619468</v>
      </c>
      <c r="L13" s="53"/>
      <c r="M13" s="24">
        <v>9712544032</v>
      </c>
    </row>
    <row r="14" spans="1:13" ht="39" customHeight="1" x14ac:dyDescent="0.2">
      <c r="A14" s="18" t="s">
        <v>49</v>
      </c>
      <c r="C14" s="24">
        <v>1829673440</v>
      </c>
      <c r="D14" s="53"/>
      <c r="E14" s="24">
        <v>-143232012</v>
      </c>
      <c r="F14" s="53"/>
      <c r="G14" s="24">
        <v>1686441428</v>
      </c>
      <c r="H14" s="53"/>
      <c r="I14" s="24">
        <v>1829673440</v>
      </c>
      <c r="J14" s="53"/>
      <c r="K14" s="24">
        <v>-143232012</v>
      </c>
      <c r="L14" s="53"/>
      <c r="M14" s="24">
        <v>1686441428</v>
      </c>
    </row>
    <row r="15" spans="1:13" ht="39" customHeight="1" thickBot="1" x14ac:dyDescent="0.25">
      <c r="A15" s="17" t="s">
        <v>50</v>
      </c>
      <c r="C15" s="29">
        <v>0</v>
      </c>
      <c r="D15" s="53"/>
      <c r="E15" s="29">
        <v>0</v>
      </c>
      <c r="F15" s="53"/>
      <c r="G15" s="29">
        <v>0</v>
      </c>
      <c r="H15" s="53"/>
      <c r="I15" s="29">
        <v>2688000000</v>
      </c>
      <c r="J15" s="53"/>
      <c r="K15" s="29">
        <v>0</v>
      </c>
      <c r="L15" s="53"/>
      <c r="M15" s="29">
        <v>2688000000</v>
      </c>
    </row>
    <row r="16" spans="1:13" ht="39" customHeight="1" thickBot="1" x14ac:dyDescent="0.25">
      <c r="A16" s="17" t="s">
        <v>77</v>
      </c>
      <c r="B16" s="5"/>
      <c r="C16" s="27">
        <f>SUM(C9:C15)</f>
        <v>24731480060</v>
      </c>
      <c r="D16" s="53"/>
      <c r="E16" s="27">
        <f>SUM(E9:E15)</f>
        <v>-2391139352</v>
      </c>
      <c r="F16" s="53"/>
      <c r="G16" s="27">
        <f>SUM(G9:G15)</f>
        <v>22340340708</v>
      </c>
      <c r="H16" s="53"/>
      <c r="I16" s="27">
        <f>SUM(I9:I15)</f>
        <v>27419480060</v>
      </c>
      <c r="J16" s="53"/>
      <c r="K16" s="27">
        <f>SUM(K9:K15)</f>
        <v>-2391139352</v>
      </c>
      <c r="L16" s="53"/>
      <c r="M16" s="27">
        <f>SUM(M9:M15)</f>
        <v>25028340708</v>
      </c>
    </row>
    <row r="17" ht="13.5" thickTop="1" x14ac:dyDescent="0.2"/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2C14E-2BE8-49F5-82B8-6DDF95941680}">
  <sheetPr>
    <pageSetUpPr fitToPage="1"/>
  </sheetPr>
  <dimension ref="A1:Q121"/>
  <sheetViews>
    <sheetView rightToLeft="1" view="pageBreakPreview" topLeftCell="A112" zoomScale="60" zoomScaleNormal="100" workbookViewId="0">
      <selection activeCell="C6" sqref="C6:Q6"/>
    </sheetView>
  </sheetViews>
  <sheetFormatPr defaultRowHeight="12.75" x14ac:dyDescent="0.2"/>
  <cols>
    <col min="1" max="1" width="47.28515625" customWidth="1"/>
    <col min="2" max="2" width="1.42578125" customWidth="1"/>
    <col min="3" max="3" width="29.140625" customWidth="1"/>
    <col min="4" max="4" width="1.42578125" customWidth="1"/>
    <col min="5" max="5" width="31.5703125" customWidth="1"/>
    <col min="6" max="6" width="1.42578125" customWidth="1"/>
    <col min="7" max="7" width="32" customWidth="1"/>
    <col min="8" max="8" width="1.42578125" customWidth="1"/>
    <col min="9" max="9" width="37.85546875" bestFit="1" customWidth="1"/>
    <col min="10" max="10" width="1.42578125" customWidth="1"/>
    <col min="11" max="11" width="27.28515625" customWidth="1"/>
    <col min="12" max="12" width="1.42578125" customWidth="1"/>
    <col min="13" max="13" width="31.85546875" customWidth="1"/>
    <col min="14" max="14" width="1.42578125" customWidth="1"/>
    <col min="15" max="15" width="33" customWidth="1"/>
    <col min="16" max="16" width="1.42578125" customWidth="1"/>
    <col min="17" max="17" width="37.85546875" bestFit="1" customWidth="1"/>
    <col min="18" max="18" width="1.42578125" customWidth="1"/>
  </cols>
  <sheetData>
    <row r="1" spans="1:17" ht="33.75" x14ac:dyDescent="0.2">
      <c r="A1" s="98" t="str">
        <f>درآمد!A1</f>
        <v>صندوق سرمایه گذاری بخشی پتروشیمی دماوند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 ht="33.75" x14ac:dyDescent="0.2">
      <c r="A2" s="98" t="str">
        <f>درآمد!A2</f>
        <v>صورت وضعیت درآمدها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7" ht="33.75" x14ac:dyDescent="0.2">
      <c r="A3" s="98" t="str">
        <f>درآمد!A3</f>
        <v>یک ماهه منتهی به 31 اردیبهشت 1404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7" ht="39.75" customHeight="1" x14ac:dyDescent="0.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41.25" customHeight="1" x14ac:dyDescent="0.2">
      <c r="A5" s="103" t="s">
        <v>201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  <row r="6" spans="1:17" ht="33.75" x14ac:dyDescent="0.65">
      <c r="A6" s="101"/>
      <c r="B6" s="101"/>
      <c r="C6" s="102" t="s">
        <v>171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</row>
    <row r="7" spans="1:17" ht="39.75" customHeight="1" thickBot="1" x14ac:dyDescent="0.7">
      <c r="A7" s="107" t="s">
        <v>117</v>
      </c>
      <c r="B7" s="67"/>
      <c r="C7" s="99" t="s">
        <v>185</v>
      </c>
      <c r="D7" s="99"/>
      <c r="E7" s="99"/>
      <c r="F7" s="99"/>
      <c r="G7" s="99"/>
      <c r="H7" s="99"/>
      <c r="I7" s="99"/>
      <c r="J7" s="67"/>
      <c r="K7" s="99" t="s">
        <v>186</v>
      </c>
      <c r="L7" s="99"/>
      <c r="M7" s="99"/>
      <c r="N7" s="99"/>
      <c r="O7" s="99"/>
      <c r="P7" s="99"/>
      <c r="Q7" s="99"/>
    </row>
    <row r="8" spans="1:17" ht="39.75" customHeight="1" thickBot="1" x14ac:dyDescent="0.65">
      <c r="A8" s="108"/>
      <c r="B8" s="67"/>
      <c r="C8" s="109" t="s">
        <v>9</v>
      </c>
      <c r="D8" s="67"/>
      <c r="E8" s="109" t="s">
        <v>11</v>
      </c>
      <c r="F8" s="67"/>
      <c r="G8" s="109" t="s">
        <v>138</v>
      </c>
      <c r="H8" s="67"/>
      <c r="I8" s="110" t="s">
        <v>200</v>
      </c>
      <c r="J8" s="67"/>
      <c r="K8" s="109" t="s">
        <v>9</v>
      </c>
      <c r="L8" s="67"/>
      <c r="M8" s="109" t="s">
        <v>11</v>
      </c>
      <c r="N8" s="67"/>
      <c r="O8" s="109" t="s">
        <v>138</v>
      </c>
      <c r="P8" s="67"/>
      <c r="Q8" s="110" t="s">
        <v>200</v>
      </c>
    </row>
    <row r="9" spans="1:17" ht="39.75" customHeight="1" x14ac:dyDescent="0.4">
      <c r="A9" s="104" t="s">
        <v>52</v>
      </c>
      <c r="B9" s="36"/>
      <c r="C9" s="23">
        <v>45992129</v>
      </c>
      <c r="D9" s="23"/>
      <c r="E9" s="23">
        <v>397750739742</v>
      </c>
      <c r="F9" s="23"/>
      <c r="G9" s="23">
        <f t="shared" ref="G9:G79" si="0">I9-E9</f>
        <v>-414666575800</v>
      </c>
      <c r="H9" s="23"/>
      <c r="I9" s="23">
        <v>-16915836058</v>
      </c>
      <c r="J9" s="23"/>
      <c r="K9" s="23">
        <v>45992129</v>
      </c>
      <c r="L9" s="23"/>
      <c r="M9" s="23">
        <v>397750739742</v>
      </c>
      <c r="N9" s="23"/>
      <c r="O9" s="23">
        <v>-330178832461</v>
      </c>
      <c r="P9" s="23"/>
      <c r="Q9" s="23">
        <v>67571907281</v>
      </c>
    </row>
    <row r="10" spans="1:17" ht="39.75" customHeight="1" x14ac:dyDescent="0.4">
      <c r="A10" s="104" t="s">
        <v>39</v>
      </c>
      <c r="B10" s="36"/>
      <c r="C10" s="23">
        <v>14629190</v>
      </c>
      <c r="D10" s="23"/>
      <c r="E10" s="23">
        <v>223949053320</v>
      </c>
      <c r="F10" s="23"/>
      <c r="G10" s="23">
        <f t="shared" si="0"/>
        <v>-197347523874</v>
      </c>
      <c r="H10" s="23"/>
      <c r="I10" s="23">
        <v>26601529446</v>
      </c>
      <c r="J10" s="23"/>
      <c r="K10" s="23">
        <v>14629190</v>
      </c>
      <c r="L10" s="23"/>
      <c r="M10" s="23">
        <v>223949053320</v>
      </c>
      <c r="N10" s="23"/>
      <c r="O10" s="23">
        <v>-165428902785</v>
      </c>
      <c r="P10" s="23"/>
      <c r="Q10" s="23">
        <v>58520150535</v>
      </c>
    </row>
    <row r="11" spans="1:17" ht="39.75" customHeight="1" x14ac:dyDescent="0.4">
      <c r="A11" s="104" t="s">
        <v>144</v>
      </c>
      <c r="B11" s="36"/>
      <c r="C11" s="23">
        <v>655485375</v>
      </c>
      <c r="D11" s="23"/>
      <c r="E11" s="23">
        <v>22280763975</v>
      </c>
      <c r="F11" s="23"/>
      <c r="G11" s="23">
        <f t="shared" si="0"/>
        <v>20933677186</v>
      </c>
      <c r="H11" s="23"/>
      <c r="I11" s="23">
        <v>43214441161</v>
      </c>
      <c r="J11" s="23"/>
      <c r="K11" s="23">
        <v>655485375</v>
      </c>
      <c r="L11" s="23"/>
      <c r="M11" s="23">
        <v>22280763975</v>
      </c>
      <c r="N11" s="23"/>
      <c r="O11" s="23">
        <v>-20933677186</v>
      </c>
      <c r="P11" s="23"/>
      <c r="Q11" s="23">
        <v>43214441161</v>
      </c>
    </row>
    <row r="12" spans="1:17" ht="39.75" customHeight="1" x14ac:dyDescent="0.4">
      <c r="A12" s="104" t="s">
        <v>47</v>
      </c>
      <c r="B12" s="36"/>
      <c r="C12" s="23">
        <v>153646770</v>
      </c>
      <c r="D12" s="23"/>
      <c r="E12" s="23">
        <v>255063394769</v>
      </c>
      <c r="F12" s="23"/>
      <c r="G12" s="23">
        <f t="shared" si="0"/>
        <v>-297974265782</v>
      </c>
      <c r="H12" s="23"/>
      <c r="I12" s="23">
        <v>-42910871013</v>
      </c>
      <c r="J12" s="23"/>
      <c r="K12" s="23">
        <v>153646770</v>
      </c>
      <c r="L12" s="23"/>
      <c r="M12" s="23">
        <v>255063394769</v>
      </c>
      <c r="N12" s="23"/>
      <c r="O12" s="23">
        <v>-235892402884</v>
      </c>
      <c r="P12" s="23"/>
      <c r="Q12" s="23">
        <v>19170991885</v>
      </c>
    </row>
    <row r="13" spans="1:17" ht="39.75" customHeight="1" x14ac:dyDescent="0.4">
      <c r="A13" s="104" t="s">
        <v>54</v>
      </c>
      <c r="B13" s="36"/>
      <c r="C13" s="23">
        <v>16617157</v>
      </c>
      <c r="D13" s="23"/>
      <c r="E13" s="23">
        <v>51916969490</v>
      </c>
      <c r="F13" s="23"/>
      <c r="G13" s="23">
        <f t="shared" si="0"/>
        <v>-39561292373</v>
      </c>
      <c r="H13" s="23"/>
      <c r="I13" s="23">
        <v>12355677117</v>
      </c>
      <c r="J13" s="23"/>
      <c r="K13" s="23">
        <v>16617157</v>
      </c>
      <c r="L13" s="23"/>
      <c r="M13" s="23">
        <v>51916969490</v>
      </c>
      <c r="N13" s="23"/>
      <c r="O13" s="23">
        <v>-34615712814</v>
      </c>
      <c r="P13" s="23"/>
      <c r="Q13" s="23">
        <v>17301256676</v>
      </c>
    </row>
    <row r="14" spans="1:17" ht="39.75" customHeight="1" x14ac:dyDescent="0.4">
      <c r="A14" s="104" t="s">
        <v>30</v>
      </c>
      <c r="B14" s="36"/>
      <c r="C14" s="23">
        <v>3987226</v>
      </c>
      <c r="D14" s="23"/>
      <c r="E14" s="23">
        <v>190921891595</v>
      </c>
      <c r="F14" s="23"/>
      <c r="G14" s="23">
        <f t="shared" si="0"/>
        <v>-234257751701</v>
      </c>
      <c r="H14" s="23"/>
      <c r="I14" s="23">
        <v>-43335860106</v>
      </c>
      <c r="J14" s="23"/>
      <c r="K14" s="23">
        <v>3987226</v>
      </c>
      <c r="L14" s="23"/>
      <c r="M14" s="23">
        <v>190921891595</v>
      </c>
      <c r="N14" s="23"/>
      <c r="O14" s="23">
        <v>-174077008067</v>
      </c>
      <c r="P14" s="23"/>
      <c r="Q14" s="23">
        <v>16844883528</v>
      </c>
    </row>
    <row r="15" spans="1:17" ht="39.75" customHeight="1" x14ac:dyDescent="0.4">
      <c r="A15" s="104" t="s">
        <v>61</v>
      </c>
      <c r="B15" s="36"/>
      <c r="C15" s="23">
        <v>10265072</v>
      </c>
      <c r="D15" s="23"/>
      <c r="E15" s="23">
        <v>179284189015</v>
      </c>
      <c r="F15" s="23"/>
      <c r="G15" s="23">
        <f t="shared" si="0"/>
        <v>-167345515074</v>
      </c>
      <c r="H15" s="23"/>
      <c r="I15" s="23">
        <v>11938673941</v>
      </c>
      <c r="J15" s="23"/>
      <c r="K15" s="23">
        <v>10265072</v>
      </c>
      <c r="L15" s="23"/>
      <c r="M15" s="23">
        <v>179284189015</v>
      </c>
      <c r="N15" s="23"/>
      <c r="O15" s="23">
        <v>-163263917145</v>
      </c>
      <c r="P15" s="23"/>
      <c r="Q15" s="23">
        <v>16020271870</v>
      </c>
    </row>
    <row r="16" spans="1:17" ht="39.75" customHeight="1" x14ac:dyDescent="0.4">
      <c r="A16" s="104" t="s">
        <v>62</v>
      </c>
      <c r="B16" s="36"/>
      <c r="C16" s="23">
        <v>18331385</v>
      </c>
      <c r="D16" s="23"/>
      <c r="E16" s="23">
        <v>112249449676</v>
      </c>
      <c r="F16" s="23"/>
      <c r="G16" s="23">
        <f t="shared" si="0"/>
        <v>-109064862908</v>
      </c>
      <c r="H16" s="23"/>
      <c r="I16" s="23">
        <v>3184586768</v>
      </c>
      <c r="J16" s="23"/>
      <c r="K16" s="23">
        <v>18331385</v>
      </c>
      <c r="L16" s="23"/>
      <c r="M16" s="23">
        <v>112249449676</v>
      </c>
      <c r="N16" s="23"/>
      <c r="O16" s="23">
        <v>-98022129180</v>
      </c>
      <c r="P16" s="23"/>
      <c r="Q16" s="23">
        <v>14227320496</v>
      </c>
    </row>
    <row r="17" spans="1:17" ht="39.75" customHeight="1" x14ac:dyDescent="0.4">
      <c r="A17" s="104" t="s">
        <v>25</v>
      </c>
      <c r="B17" s="36"/>
      <c r="C17" s="23">
        <v>571647</v>
      </c>
      <c r="D17" s="23"/>
      <c r="E17" s="23">
        <v>161296542044</v>
      </c>
      <c r="F17" s="23"/>
      <c r="G17" s="23">
        <f t="shared" si="0"/>
        <v>-170286189023</v>
      </c>
      <c r="H17" s="23"/>
      <c r="I17" s="23">
        <v>-8989646979</v>
      </c>
      <c r="J17" s="23"/>
      <c r="K17" s="23">
        <v>571647</v>
      </c>
      <c r="L17" s="23"/>
      <c r="M17" s="23">
        <v>161296542044</v>
      </c>
      <c r="N17" s="23"/>
      <c r="O17" s="23">
        <v>-147340427643</v>
      </c>
      <c r="P17" s="23"/>
      <c r="Q17" s="23">
        <v>13956114401</v>
      </c>
    </row>
    <row r="18" spans="1:17" ht="39.75" customHeight="1" x14ac:dyDescent="0.4">
      <c r="A18" s="104" t="s">
        <v>21</v>
      </c>
      <c r="B18" s="36"/>
      <c r="C18" s="23">
        <v>1300000</v>
      </c>
      <c r="D18" s="23"/>
      <c r="E18" s="23">
        <v>36571099500</v>
      </c>
      <c r="F18" s="23"/>
      <c r="G18" s="23">
        <f t="shared" si="0"/>
        <v>-29205189000</v>
      </c>
      <c r="H18" s="23"/>
      <c r="I18" s="23">
        <v>7365910500</v>
      </c>
      <c r="J18" s="23"/>
      <c r="K18" s="23">
        <v>1300000</v>
      </c>
      <c r="L18" s="23"/>
      <c r="M18" s="23">
        <v>36571099500</v>
      </c>
      <c r="N18" s="23"/>
      <c r="O18" s="23">
        <v>-24204123450</v>
      </c>
      <c r="P18" s="23"/>
      <c r="Q18" s="23">
        <v>12366976050</v>
      </c>
    </row>
    <row r="19" spans="1:17" ht="39.75" customHeight="1" x14ac:dyDescent="0.4">
      <c r="A19" s="104" t="s">
        <v>146</v>
      </c>
      <c r="B19" s="36"/>
      <c r="C19" s="23">
        <v>206934000</v>
      </c>
      <c r="D19" s="23"/>
      <c r="E19" s="23">
        <v>16757337874</v>
      </c>
      <c r="F19" s="23"/>
      <c r="G19" s="23">
        <f t="shared" si="0"/>
        <v>-5487697240</v>
      </c>
      <c r="H19" s="23"/>
      <c r="I19" s="23">
        <v>11269640634</v>
      </c>
      <c r="J19" s="23"/>
      <c r="K19" s="23">
        <v>206934000</v>
      </c>
      <c r="L19" s="23"/>
      <c r="M19" s="23">
        <v>16757337874</v>
      </c>
      <c r="N19" s="23"/>
      <c r="O19" s="23">
        <v>-5487697240</v>
      </c>
      <c r="P19" s="23"/>
      <c r="Q19" s="23">
        <v>11269640634</v>
      </c>
    </row>
    <row r="20" spans="1:17" ht="39.75" customHeight="1" x14ac:dyDescent="0.4">
      <c r="A20" s="104" t="s">
        <v>56</v>
      </c>
      <c r="B20" s="36"/>
      <c r="C20" s="23">
        <v>35755535</v>
      </c>
      <c r="D20" s="23"/>
      <c r="E20" s="23">
        <v>67069243912</v>
      </c>
      <c r="F20" s="23"/>
      <c r="G20" s="23">
        <f t="shared" si="0"/>
        <v>-65585570168</v>
      </c>
      <c r="H20" s="23"/>
      <c r="I20" s="23">
        <v>1483673744</v>
      </c>
      <c r="J20" s="23"/>
      <c r="K20" s="23">
        <v>35755535</v>
      </c>
      <c r="L20" s="23"/>
      <c r="M20" s="23">
        <v>67069243912</v>
      </c>
      <c r="N20" s="23"/>
      <c r="O20" s="23">
        <v>-56690749340</v>
      </c>
      <c r="P20" s="23"/>
      <c r="Q20" s="23">
        <v>10378494572</v>
      </c>
    </row>
    <row r="21" spans="1:17" ht="39.75" customHeight="1" x14ac:dyDescent="0.4">
      <c r="A21" s="104" t="s">
        <v>29</v>
      </c>
      <c r="B21" s="36"/>
      <c r="C21" s="23">
        <v>8795966</v>
      </c>
      <c r="D21" s="23"/>
      <c r="E21" s="23">
        <v>56833595014</v>
      </c>
      <c r="F21" s="23"/>
      <c r="G21" s="23">
        <f t="shared" si="0"/>
        <v>-53336143014</v>
      </c>
      <c r="H21" s="23"/>
      <c r="I21" s="23">
        <v>3497452000</v>
      </c>
      <c r="J21" s="23"/>
      <c r="K21" s="23">
        <v>8795966</v>
      </c>
      <c r="L21" s="23"/>
      <c r="M21" s="23">
        <v>56833595014</v>
      </c>
      <c r="N21" s="23"/>
      <c r="O21" s="23">
        <v>-46865856812</v>
      </c>
      <c r="P21" s="23"/>
      <c r="Q21" s="23">
        <v>9967738202</v>
      </c>
    </row>
    <row r="22" spans="1:17" ht="39.75" customHeight="1" x14ac:dyDescent="0.4">
      <c r="A22" s="104" t="s">
        <v>67</v>
      </c>
      <c r="B22" s="36"/>
      <c r="C22" s="23">
        <v>1446255</v>
      </c>
      <c r="D22" s="23"/>
      <c r="E22" s="23">
        <v>83024274953</v>
      </c>
      <c r="F22" s="23"/>
      <c r="G22" s="23">
        <f t="shared" si="0"/>
        <v>-77920618225</v>
      </c>
      <c r="H22" s="23"/>
      <c r="I22" s="23">
        <v>5103656728</v>
      </c>
      <c r="J22" s="23"/>
      <c r="K22" s="23">
        <v>1446255</v>
      </c>
      <c r="L22" s="23"/>
      <c r="M22" s="23">
        <v>83024274953</v>
      </c>
      <c r="N22" s="23"/>
      <c r="O22" s="23">
        <v>-73862976316</v>
      </c>
      <c r="P22" s="23"/>
      <c r="Q22" s="23">
        <v>9161298637</v>
      </c>
    </row>
    <row r="23" spans="1:17" ht="39.75" customHeight="1" x14ac:dyDescent="0.4">
      <c r="A23" s="104" t="s">
        <v>58</v>
      </c>
      <c r="B23" s="36"/>
      <c r="C23" s="23">
        <v>2820113</v>
      </c>
      <c r="D23" s="23"/>
      <c r="E23" s="23">
        <v>173778632981</v>
      </c>
      <c r="F23" s="23"/>
      <c r="G23" s="23">
        <f t="shared" si="0"/>
        <v>-180182538967</v>
      </c>
      <c r="H23" s="23"/>
      <c r="I23" s="23">
        <v>-6403905986</v>
      </c>
      <c r="J23" s="23"/>
      <c r="K23" s="23">
        <v>2820113</v>
      </c>
      <c r="L23" s="23"/>
      <c r="M23" s="23">
        <v>173778632981</v>
      </c>
      <c r="N23" s="23"/>
      <c r="O23" s="23">
        <v>-165088299663</v>
      </c>
      <c r="P23" s="23"/>
      <c r="Q23" s="23">
        <v>8690333318</v>
      </c>
    </row>
    <row r="24" spans="1:17" ht="39.75" customHeight="1" x14ac:dyDescent="0.4">
      <c r="A24" s="104" t="s">
        <v>151</v>
      </c>
      <c r="B24" s="36"/>
      <c r="C24" s="23">
        <v>105602000</v>
      </c>
      <c r="D24" s="23"/>
      <c r="E24" s="23">
        <v>11613228823</v>
      </c>
      <c r="F24" s="23"/>
      <c r="G24" s="23">
        <f t="shared" si="0"/>
        <v>-2945759231</v>
      </c>
      <c r="H24" s="23"/>
      <c r="I24" s="23">
        <v>8667469592</v>
      </c>
      <c r="J24" s="23"/>
      <c r="K24" s="23">
        <v>105602000</v>
      </c>
      <c r="L24" s="23"/>
      <c r="M24" s="23">
        <v>11613228823</v>
      </c>
      <c r="N24" s="23"/>
      <c r="O24" s="23">
        <v>-3405615261</v>
      </c>
      <c r="P24" s="23"/>
      <c r="Q24" s="23">
        <v>8207613562</v>
      </c>
    </row>
    <row r="25" spans="1:17" ht="39.75" customHeight="1" x14ac:dyDescent="0.4">
      <c r="A25" s="104" t="s">
        <v>152</v>
      </c>
      <c r="B25" s="36"/>
      <c r="C25" s="23">
        <v>250707000</v>
      </c>
      <c r="D25" s="23"/>
      <c r="E25" s="23">
        <v>8521843060</v>
      </c>
      <c r="F25" s="23"/>
      <c r="G25" s="23">
        <f t="shared" si="0"/>
        <v>-383416592</v>
      </c>
      <c r="H25" s="23"/>
      <c r="I25" s="23">
        <v>8138426468</v>
      </c>
      <c r="J25" s="23"/>
      <c r="K25" s="23">
        <v>250707000</v>
      </c>
      <c r="L25" s="23"/>
      <c r="M25" s="23">
        <v>8521843060</v>
      </c>
      <c r="N25" s="23"/>
      <c r="O25" s="23">
        <v>-451808892</v>
      </c>
      <c r="P25" s="23"/>
      <c r="Q25" s="23">
        <v>8070034168</v>
      </c>
    </row>
    <row r="26" spans="1:17" ht="39.75" customHeight="1" x14ac:dyDescent="0.4">
      <c r="A26" s="104" t="s">
        <v>26</v>
      </c>
      <c r="B26" s="36"/>
      <c r="C26" s="23">
        <v>4087342</v>
      </c>
      <c r="D26" s="23"/>
      <c r="E26" s="23">
        <v>41808499622</v>
      </c>
      <c r="F26" s="23"/>
      <c r="G26" s="23">
        <f t="shared" si="0"/>
        <v>-38476821323</v>
      </c>
      <c r="H26" s="23"/>
      <c r="I26" s="23">
        <v>3331678299</v>
      </c>
      <c r="J26" s="23"/>
      <c r="K26" s="23">
        <v>4087342</v>
      </c>
      <c r="L26" s="23"/>
      <c r="M26" s="23">
        <v>41808499622</v>
      </c>
      <c r="N26" s="23"/>
      <c r="O26" s="23">
        <v>-35429554587</v>
      </c>
      <c r="P26" s="23"/>
      <c r="Q26" s="23">
        <v>6378945035</v>
      </c>
    </row>
    <row r="27" spans="1:17" ht="39.75" customHeight="1" thickBot="1" x14ac:dyDescent="0.45">
      <c r="A27" s="104" t="s">
        <v>38</v>
      </c>
      <c r="B27" s="36"/>
      <c r="C27" s="111">
        <v>13000000</v>
      </c>
      <c r="D27" s="23"/>
      <c r="E27" s="111">
        <v>36054193500</v>
      </c>
      <c r="F27" s="23"/>
      <c r="G27" s="111">
        <f t="shared" si="0"/>
        <v>-29696249700</v>
      </c>
      <c r="H27" s="23"/>
      <c r="I27" s="111">
        <v>6357943800</v>
      </c>
      <c r="J27" s="23"/>
      <c r="K27" s="111">
        <v>13000000</v>
      </c>
      <c r="L27" s="23"/>
      <c r="M27" s="111">
        <v>36054193500</v>
      </c>
      <c r="N27" s="23"/>
      <c r="O27" s="111">
        <v>-29786708250</v>
      </c>
      <c r="P27" s="23"/>
      <c r="Q27" s="111">
        <v>6267485250</v>
      </c>
    </row>
    <row r="28" spans="1:17" ht="39.75" customHeight="1" thickBot="1" x14ac:dyDescent="0.45">
      <c r="A28" s="104" t="s">
        <v>174</v>
      </c>
      <c r="B28" s="36"/>
      <c r="C28" s="111">
        <f>SUM(C9:C27)</f>
        <v>1549974162</v>
      </c>
      <c r="D28" s="23"/>
      <c r="E28" s="111">
        <f>SUM(E9:E27)</f>
        <v>2126744942865</v>
      </c>
      <c r="F28" s="23"/>
      <c r="G28" s="111">
        <f>SUM(G9:G27)</f>
        <v>-2092790302809</v>
      </c>
      <c r="H28" s="23"/>
      <c r="I28" s="111">
        <f>SUM(I9:I27)</f>
        <v>33954640056</v>
      </c>
      <c r="J28" s="23"/>
      <c r="K28" s="111">
        <f>SUM(K9:K27)</f>
        <v>1549974162</v>
      </c>
      <c r="L28" s="23"/>
      <c r="M28" s="111">
        <f>SUM(M9:M27)</f>
        <v>2126744942865</v>
      </c>
      <c r="N28" s="23"/>
      <c r="O28" s="111">
        <f>SUM(O9:O27)</f>
        <v>-1811026399976</v>
      </c>
      <c r="P28" s="23"/>
      <c r="Q28" s="111">
        <f>SUM(Q9:Q27)</f>
        <v>357585897261</v>
      </c>
    </row>
    <row r="29" spans="1:17" ht="39.75" customHeight="1" x14ac:dyDescent="0.4">
      <c r="A29" s="104"/>
      <c r="B29" s="36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39.75" customHeight="1" x14ac:dyDescent="0.2">
      <c r="A30" s="98" t="s">
        <v>0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</row>
    <row r="31" spans="1:17" ht="39.75" customHeight="1" x14ac:dyDescent="0.2">
      <c r="A31" s="98" t="s">
        <v>116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</row>
    <row r="32" spans="1:17" ht="39.75" customHeight="1" x14ac:dyDescent="0.2">
      <c r="A32" s="98" t="s">
        <v>181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</row>
    <row r="33" spans="1:17" ht="39.75" customHeight="1" x14ac:dyDescent="0.4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  <row r="34" spans="1:17" ht="39.75" customHeight="1" x14ac:dyDescent="0.2">
      <c r="A34" s="103" t="s">
        <v>202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</row>
    <row r="35" spans="1:17" ht="33.75" x14ac:dyDescent="0.65">
      <c r="A35" s="101"/>
      <c r="B35" s="101"/>
      <c r="C35" s="102" t="s">
        <v>171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</row>
    <row r="36" spans="1:17" ht="39.75" customHeight="1" thickBot="1" x14ac:dyDescent="0.7">
      <c r="A36" s="107" t="s">
        <v>117</v>
      </c>
      <c r="B36" s="67"/>
      <c r="C36" s="99" t="s">
        <v>185</v>
      </c>
      <c r="D36" s="99"/>
      <c r="E36" s="99"/>
      <c r="F36" s="99"/>
      <c r="G36" s="99"/>
      <c r="H36" s="99"/>
      <c r="I36" s="99"/>
      <c r="J36" s="67"/>
      <c r="K36" s="99" t="s">
        <v>186</v>
      </c>
      <c r="L36" s="99"/>
      <c r="M36" s="99"/>
      <c r="N36" s="99"/>
      <c r="O36" s="99"/>
      <c r="P36" s="99"/>
      <c r="Q36" s="99"/>
    </row>
    <row r="37" spans="1:17" ht="39.75" customHeight="1" thickBot="1" x14ac:dyDescent="0.65">
      <c r="A37" s="108"/>
      <c r="B37" s="67"/>
      <c r="C37" s="109" t="s">
        <v>9</v>
      </c>
      <c r="D37" s="67"/>
      <c r="E37" s="109" t="s">
        <v>11</v>
      </c>
      <c r="F37" s="67"/>
      <c r="G37" s="109" t="s">
        <v>138</v>
      </c>
      <c r="H37" s="67"/>
      <c r="I37" s="110" t="s">
        <v>200</v>
      </c>
      <c r="J37" s="67"/>
      <c r="K37" s="109" t="s">
        <v>9</v>
      </c>
      <c r="L37" s="67"/>
      <c r="M37" s="109" t="s">
        <v>11</v>
      </c>
      <c r="N37" s="67"/>
      <c r="O37" s="109" t="s">
        <v>138</v>
      </c>
      <c r="P37" s="67"/>
      <c r="Q37" s="110" t="s">
        <v>200</v>
      </c>
    </row>
    <row r="38" spans="1:17" ht="39.75" customHeight="1" x14ac:dyDescent="0.4">
      <c r="A38" s="104" t="s">
        <v>173</v>
      </c>
      <c r="B38" s="36"/>
      <c r="C38" s="23">
        <f>SUM(C28)</f>
        <v>1549974162</v>
      </c>
      <c r="D38" s="23"/>
      <c r="E38" s="23">
        <f>SUM(E28)</f>
        <v>2126744942865</v>
      </c>
      <c r="F38" s="23"/>
      <c r="G38" s="23">
        <f>SUM(G28)</f>
        <v>-2092790302809</v>
      </c>
      <c r="H38" s="23"/>
      <c r="I38" s="23">
        <f>SUM(I28)</f>
        <v>33954640056</v>
      </c>
      <c r="J38" s="23"/>
      <c r="K38" s="23">
        <f>SUM(K28)</f>
        <v>1549974162</v>
      </c>
      <c r="L38" s="23"/>
      <c r="M38" s="23">
        <f>SUM(M28)</f>
        <v>2126744942865</v>
      </c>
      <c r="N38" s="23"/>
      <c r="O38" s="23">
        <f>SUM(O28)</f>
        <v>-1811026399976</v>
      </c>
      <c r="P38" s="23"/>
      <c r="Q38" s="23">
        <f>SUM(Q28)</f>
        <v>357585897261</v>
      </c>
    </row>
    <row r="39" spans="1:17" ht="39.75" customHeight="1" x14ac:dyDescent="0.4">
      <c r="A39" s="104" t="s">
        <v>41</v>
      </c>
      <c r="B39" s="36"/>
      <c r="C39" s="23">
        <v>3918545</v>
      </c>
      <c r="D39" s="23"/>
      <c r="E39" s="23">
        <v>31668217113</v>
      </c>
      <c r="F39" s="23"/>
      <c r="G39" s="23">
        <f t="shared" si="0"/>
        <v>-27266607600</v>
      </c>
      <c r="H39" s="23"/>
      <c r="I39" s="23">
        <v>4401609513</v>
      </c>
      <c r="J39" s="23"/>
      <c r="K39" s="23">
        <v>3918545</v>
      </c>
      <c r="L39" s="23"/>
      <c r="M39" s="23">
        <v>31668217113</v>
      </c>
      <c r="N39" s="23"/>
      <c r="O39" s="23">
        <v>-25681249130</v>
      </c>
      <c r="P39" s="23"/>
      <c r="Q39" s="23">
        <v>5986967983</v>
      </c>
    </row>
    <row r="40" spans="1:17" ht="39.75" customHeight="1" x14ac:dyDescent="0.4">
      <c r="A40" s="104" t="s">
        <v>27</v>
      </c>
      <c r="B40" s="36"/>
      <c r="C40" s="23">
        <v>869585</v>
      </c>
      <c r="D40" s="23"/>
      <c r="E40" s="23">
        <v>60897752783</v>
      </c>
      <c r="F40" s="23"/>
      <c r="G40" s="23">
        <f t="shared" si="0"/>
        <v>-63681440352</v>
      </c>
      <c r="H40" s="23"/>
      <c r="I40" s="23">
        <v>-2783687569</v>
      </c>
      <c r="J40" s="23"/>
      <c r="K40" s="23">
        <v>869585</v>
      </c>
      <c r="L40" s="23"/>
      <c r="M40" s="23">
        <v>60897752783</v>
      </c>
      <c r="N40" s="23"/>
      <c r="O40" s="23">
        <v>-55884169161</v>
      </c>
      <c r="P40" s="23"/>
      <c r="Q40" s="23">
        <v>5013583622</v>
      </c>
    </row>
    <row r="41" spans="1:17" ht="39.75" customHeight="1" x14ac:dyDescent="0.4">
      <c r="A41" s="104" t="s">
        <v>66</v>
      </c>
      <c r="B41" s="36"/>
      <c r="C41" s="23">
        <v>9923776</v>
      </c>
      <c r="D41" s="23"/>
      <c r="E41" s="23">
        <v>101606714187</v>
      </c>
      <c r="F41" s="23"/>
      <c r="G41" s="23">
        <f t="shared" si="0"/>
        <v>-103211082684</v>
      </c>
      <c r="H41" s="23"/>
      <c r="I41" s="23">
        <v>-1604368497</v>
      </c>
      <c r="J41" s="23"/>
      <c r="K41" s="23">
        <v>9923776</v>
      </c>
      <c r="L41" s="23"/>
      <c r="M41" s="23">
        <v>101606714187</v>
      </c>
      <c r="N41" s="23"/>
      <c r="O41" s="23">
        <v>-96733327005</v>
      </c>
      <c r="P41" s="23"/>
      <c r="Q41" s="23">
        <v>4873387182</v>
      </c>
    </row>
    <row r="42" spans="1:17" ht="39.75" customHeight="1" x14ac:dyDescent="0.4">
      <c r="A42" s="104" t="s">
        <v>63</v>
      </c>
      <c r="B42" s="36"/>
      <c r="C42" s="23">
        <v>2336497</v>
      </c>
      <c r="D42" s="23"/>
      <c r="E42" s="23">
        <v>26802744486</v>
      </c>
      <c r="F42" s="23"/>
      <c r="G42" s="23">
        <f t="shared" si="0"/>
        <v>-25757576807</v>
      </c>
      <c r="H42" s="23"/>
      <c r="I42" s="23">
        <v>1045167679</v>
      </c>
      <c r="J42" s="23"/>
      <c r="K42" s="23">
        <v>2336497</v>
      </c>
      <c r="L42" s="23"/>
      <c r="M42" s="23">
        <v>26802744486</v>
      </c>
      <c r="N42" s="23"/>
      <c r="O42" s="23">
        <v>-21964017122</v>
      </c>
      <c r="P42" s="23"/>
      <c r="Q42" s="23">
        <v>4838727364</v>
      </c>
    </row>
    <row r="43" spans="1:17" ht="39.75" customHeight="1" x14ac:dyDescent="0.4">
      <c r="A43" s="104" t="s">
        <v>19</v>
      </c>
      <c r="B43" s="36"/>
      <c r="C43" s="23">
        <v>14121126</v>
      </c>
      <c r="D43" s="23"/>
      <c r="E43" s="23">
        <v>36707030360</v>
      </c>
      <c r="F43" s="23"/>
      <c r="G43" s="23">
        <f t="shared" si="0"/>
        <v>-39308992033</v>
      </c>
      <c r="H43" s="23"/>
      <c r="I43" s="23">
        <v>-2601961673</v>
      </c>
      <c r="J43" s="23"/>
      <c r="K43" s="23">
        <v>14121126</v>
      </c>
      <c r="L43" s="23"/>
      <c r="M43" s="23">
        <v>36707030360</v>
      </c>
      <c r="N43" s="23"/>
      <c r="O43" s="23">
        <v>-32973113908</v>
      </c>
      <c r="P43" s="23"/>
      <c r="Q43" s="23">
        <v>3733916452</v>
      </c>
    </row>
    <row r="44" spans="1:17" ht="39.75" customHeight="1" x14ac:dyDescent="0.4">
      <c r="A44" s="104" t="s">
        <v>49</v>
      </c>
      <c r="B44" s="36"/>
      <c r="C44" s="23">
        <v>1700440</v>
      </c>
      <c r="D44" s="23"/>
      <c r="E44" s="23">
        <v>17941081762</v>
      </c>
      <c r="F44" s="23"/>
      <c r="G44" s="23">
        <f t="shared" si="0"/>
        <v>-21500921980</v>
      </c>
      <c r="H44" s="23"/>
      <c r="I44" s="23">
        <v>-3559840218</v>
      </c>
      <c r="J44" s="23"/>
      <c r="K44" s="23">
        <v>1700440</v>
      </c>
      <c r="L44" s="23"/>
      <c r="M44" s="23">
        <v>17941081762</v>
      </c>
      <c r="N44" s="23"/>
      <c r="O44" s="23">
        <v>-14266320912</v>
      </c>
      <c r="P44" s="23"/>
      <c r="Q44" s="23">
        <v>3674760850</v>
      </c>
    </row>
    <row r="45" spans="1:17" ht="39.75" customHeight="1" x14ac:dyDescent="0.4">
      <c r="A45" s="104" t="s">
        <v>150</v>
      </c>
      <c r="B45" s="36"/>
      <c r="C45" s="23">
        <v>83000000</v>
      </c>
      <c r="D45" s="23"/>
      <c r="E45" s="23">
        <v>2904251962</v>
      </c>
      <c r="F45" s="23"/>
      <c r="G45" s="23">
        <f t="shared" si="0"/>
        <v>264307193</v>
      </c>
      <c r="H45" s="23"/>
      <c r="I45" s="23">
        <v>3168559155</v>
      </c>
      <c r="J45" s="23"/>
      <c r="K45" s="23">
        <v>83000000</v>
      </c>
      <c r="L45" s="23"/>
      <c r="M45" s="23">
        <v>2904251962</v>
      </c>
      <c r="N45" s="23"/>
      <c r="O45" s="23">
        <v>264307193</v>
      </c>
      <c r="P45" s="23"/>
      <c r="Q45" s="23">
        <v>3168559155</v>
      </c>
    </row>
    <row r="46" spans="1:17" ht="39.75" customHeight="1" x14ac:dyDescent="0.4">
      <c r="A46" s="104" t="s">
        <v>57</v>
      </c>
      <c r="B46" s="36"/>
      <c r="C46" s="23">
        <v>41994168</v>
      </c>
      <c r="D46" s="23"/>
      <c r="E46" s="23">
        <v>55728644105</v>
      </c>
      <c r="F46" s="23"/>
      <c r="G46" s="23">
        <f t="shared" si="0"/>
        <v>-52222122678</v>
      </c>
      <c r="H46" s="23"/>
      <c r="I46" s="23">
        <v>3506521427</v>
      </c>
      <c r="J46" s="23"/>
      <c r="K46" s="23">
        <v>41994168</v>
      </c>
      <c r="L46" s="23"/>
      <c r="M46" s="23">
        <v>55728644105</v>
      </c>
      <c r="N46" s="23"/>
      <c r="O46" s="23">
        <v>-52681310007</v>
      </c>
      <c r="P46" s="23"/>
      <c r="Q46" s="23">
        <v>3047334098</v>
      </c>
    </row>
    <row r="47" spans="1:17" ht="39.75" customHeight="1" x14ac:dyDescent="0.4">
      <c r="A47" s="104" t="s">
        <v>35</v>
      </c>
      <c r="B47" s="36"/>
      <c r="C47" s="23">
        <v>1066666</v>
      </c>
      <c r="D47" s="23"/>
      <c r="E47" s="23">
        <v>9542874035</v>
      </c>
      <c r="F47" s="23"/>
      <c r="G47" s="23">
        <f t="shared" si="0"/>
        <v>-8577983438</v>
      </c>
      <c r="H47" s="23"/>
      <c r="I47" s="23">
        <v>964890597</v>
      </c>
      <c r="J47" s="23"/>
      <c r="K47" s="23">
        <v>1066666</v>
      </c>
      <c r="L47" s="23"/>
      <c r="M47" s="23">
        <v>9542874035</v>
      </c>
      <c r="N47" s="23"/>
      <c r="O47" s="23">
        <v>-6680011824</v>
      </c>
      <c r="P47" s="23"/>
      <c r="Q47" s="23">
        <v>2862862211</v>
      </c>
    </row>
    <row r="48" spans="1:17" ht="39.75" customHeight="1" x14ac:dyDescent="0.4">
      <c r="A48" s="104" t="s">
        <v>149</v>
      </c>
      <c r="B48" s="36"/>
      <c r="C48" s="23">
        <v>69908000</v>
      </c>
      <c r="D48" s="23"/>
      <c r="E48" s="23">
        <v>6150319884</v>
      </c>
      <c r="F48" s="23"/>
      <c r="G48" s="23">
        <f t="shared" si="0"/>
        <v>-3401989767</v>
      </c>
      <c r="H48" s="23"/>
      <c r="I48" s="23">
        <v>2748330117</v>
      </c>
      <c r="J48" s="23"/>
      <c r="K48" s="23">
        <v>69908000</v>
      </c>
      <c r="L48" s="23"/>
      <c r="M48" s="23">
        <v>6150319884</v>
      </c>
      <c r="N48" s="23"/>
      <c r="O48" s="23">
        <v>-3401989767</v>
      </c>
      <c r="P48" s="23"/>
      <c r="Q48" s="23">
        <v>2748330117</v>
      </c>
    </row>
    <row r="49" spans="1:17" ht="39.75" customHeight="1" x14ac:dyDescent="0.4">
      <c r="A49" s="104" t="s">
        <v>16</v>
      </c>
      <c r="B49" s="36"/>
      <c r="C49" s="23">
        <v>3388507</v>
      </c>
      <c r="D49" s="23"/>
      <c r="E49" s="23">
        <v>13001813179</v>
      </c>
      <c r="F49" s="23"/>
      <c r="G49" s="23">
        <f t="shared" si="0"/>
        <v>-11940784383</v>
      </c>
      <c r="H49" s="23"/>
      <c r="I49" s="23">
        <v>1061028796</v>
      </c>
      <c r="J49" s="23"/>
      <c r="K49" s="23">
        <v>3388507</v>
      </c>
      <c r="L49" s="23"/>
      <c r="M49" s="23">
        <v>13001813179</v>
      </c>
      <c r="N49" s="23"/>
      <c r="O49" s="23">
        <v>-10549657740</v>
      </c>
      <c r="P49" s="23"/>
      <c r="Q49" s="23">
        <v>2452155439</v>
      </c>
    </row>
    <row r="50" spans="1:17" ht="39.75" customHeight="1" x14ac:dyDescent="0.4">
      <c r="A50" s="104" t="s">
        <v>147</v>
      </c>
      <c r="B50" s="36"/>
      <c r="C50" s="23">
        <v>70000000</v>
      </c>
      <c r="D50" s="23"/>
      <c r="E50" s="23">
        <v>2309405175</v>
      </c>
      <c r="F50" s="23"/>
      <c r="G50" s="23">
        <f t="shared" si="0"/>
        <v>-315489300</v>
      </c>
      <c r="H50" s="23"/>
      <c r="I50" s="23">
        <v>1993915875</v>
      </c>
      <c r="J50" s="23"/>
      <c r="K50" s="23">
        <v>70000000</v>
      </c>
      <c r="L50" s="23"/>
      <c r="M50" s="23">
        <v>2309405175</v>
      </c>
      <c r="N50" s="23"/>
      <c r="O50" s="23">
        <v>-315489300</v>
      </c>
      <c r="P50" s="23"/>
      <c r="Q50" s="23">
        <v>1993915875</v>
      </c>
    </row>
    <row r="51" spans="1:17" ht="39.75" customHeight="1" x14ac:dyDescent="0.4">
      <c r="A51" s="104" t="s">
        <v>40</v>
      </c>
      <c r="B51" s="36"/>
      <c r="C51" s="23">
        <v>33740435</v>
      </c>
      <c r="D51" s="23"/>
      <c r="E51" s="23">
        <v>107293434438</v>
      </c>
      <c r="F51" s="23"/>
      <c r="G51" s="23">
        <f t="shared" si="0"/>
        <v>-97298609973</v>
      </c>
      <c r="H51" s="23"/>
      <c r="I51" s="23">
        <v>9994824465</v>
      </c>
      <c r="J51" s="23"/>
      <c r="K51" s="23">
        <v>33740435</v>
      </c>
      <c r="L51" s="23"/>
      <c r="M51" s="23">
        <v>107293434438</v>
      </c>
      <c r="N51" s="23"/>
      <c r="O51" s="23">
        <v>-105328077916</v>
      </c>
      <c r="P51" s="23"/>
      <c r="Q51" s="23">
        <v>1965356522</v>
      </c>
    </row>
    <row r="52" spans="1:17" ht="39.75" customHeight="1" x14ac:dyDescent="0.4">
      <c r="A52" s="104" t="s">
        <v>31</v>
      </c>
      <c r="B52" s="36"/>
      <c r="C52" s="23">
        <v>2037812</v>
      </c>
      <c r="D52" s="23"/>
      <c r="E52" s="23">
        <v>73471668164</v>
      </c>
      <c r="F52" s="23"/>
      <c r="G52" s="23">
        <f t="shared" si="0"/>
        <v>-83964726920</v>
      </c>
      <c r="H52" s="23"/>
      <c r="I52" s="23">
        <v>-10493058756</v>
      </c>
      <c r="J52" s="23"/>
      <c r="K52" s="23">
        <v>2037812</v>
      </c>
      <c r="L52" s="23"/>
      <c r="M52" s="23">
        <v>73471668164</v>
      </c>
      <c r="N52" s="23"/>
      <c r="O52" s="23">
        <v>-71527008626</v>
      </c>
      <c r="P52" s="23"/>
      <c r="Q52" s="23">
        <v>1944659538</v>
      </c>
    </row>
    <row r="53" spans="1:17" ht="39.75" customHeight="1" x14ac:dyDescent="0.4">
      <c r="A53" s="104" t="s">
        <v>32</v>
      </c>
      <c r="B53" s="36"/>
      <c r="C53" s="23">
        <v>6635066</v>
      </c>
      <c r="D53" s="23"/>
      <c r="E53" s="23">
        <v>85742635644</v>
      </c>
      <c r="F53" s="23"/>
      <c r="G53" s="23">
        <f t="shared" si="0"/>
        <v>-92865869990</v>
      </c>
      <c r="H53" s="23"/>
      <c r="I53" s="23">
        <v>-7123234346</v>
      </c>
      <c r="J53" s="23"/>
      <c r="K53" s="23">
        <v>6635066</v>
      </c>
      <c r="L53" s="23"/>
      <c r="M53" s="23">
        <v>85742635644</v>
      </c>
      <c r="N53" s="23"/>
      <c r="O53" s="23">
        <v>-84357562299</v>
      </c>
      <c r="P53" s="23"/>
      <c r="Q53" s="23">
        <v>1385073345</v>
      </c>
    </row>
    <row r="54" spans="1:17" ht="39.75" customHeight="1" x14ac:dyDescent="0.4">
      <c r="A54" s="104" t="s">
        <v>17</v>
      </c>
      <c r="B54" s="36"/>
      <c r="C54" s="23">
        <v>1750000</v>
      </c>
      <c r="D54" s="23"/>
      <c r="E54" s="23">
        <v>6045066562</v>
      </c>
      <c r="F54" s="23"/>
      <c r="G54" s="23">
        <f t="shared" si="0"/>
        <v>-5103949725</v>
      </c>
      <c r="H54" s="23"/>
      <c r="I54" s="23">
        <v>941116837</v>
      </c>
      <c r="J54" s="23"/>
      <c r="K54" s="23">
        <v>1750000</v>
      </c>
      <c r="L54" s="23"/>
      <c r="M54" s="23">
        <v>6045066562</v>
      </c>
      <c r="N54" s="23"/>
      <c r="O54" s="23">
        <v>-4695146662</v>
      </c>
      <c r="P54" s="23"/>
      <c r="Q54" s="23">
        <v>1349919900</v>
      </c>
    </row>
    <row r="55" spans="1:17" ht="39.75" customHeight="1" x14ac:dyDescent="0.4">
      <c r="A55" s="104" t="s">
        <v>22</v>
      </c>
      <c r="B55" s="36"/>
      <c r="C55" s="23">
        <v>2400000</v>
      </c>
      <c r="D55" s="23"/>
      <c r="E55" s="23">
        <v>24071914800</v>
      </c>
      <c r="F55" s="23"/>
      <c r="G55" s="23">
        <f t="shared" si="0"/>
        <v>-24000343200</v>
      </c>
      <c r="H55" s="23"/>
      <c r="I55" s="23">
        <v>71571600</v>
      </c>
      <c r="J55" s="23"/>
      <c r="K55" s="23">
        <v>2400000</v>
      </c>
      <c r="L55" s="23"/>
      <c r="M55" s="23">
        <v>24071914800</v>
      </c>
      <c r="N55" s="23"/>
      <c r="O55" s="23">
        <v>-22998340800</v>
      </c>
      <c r="P55" s="23"/>
      <c r="Q55" s="23">
        <v>1073574000</v>
      </c>
    </row>
    <row r="56" spans="1:17" ht="39.75" customHeight="1" x14ac:dyDescent="0.4">
      <c r="A56" s="104" t="s">
        <v>59</v>
      </c>
      <c r="B56" s="36"/>
      <c r="C56" s="23">
        <v>12280743</v>
      </c>
      <c r="D56" s="23"/>
      <c r="E56" s="23">
        <v>37489762490</v>
      </c>
      <c r="F56" s="23"/>
      <c r="G56" s="23">
        <f t="shared" si="0"/>
        <v>-36322572954</v>
      </c>
      <c r="H56" s="23"/>
      <c r="I56" s="23">
        <v>1167189536</v>
      </c>
      <c r="J56" s="23"/>
      <c r="K56" s="23">
        <v>12280743</v>
      </c>
      <c r="L56" s="23"/>
      <c r="M56" s="23">
        <v>37489762490</v>
      </c>
      <c r="N56" s="23"/>
      <c r="O56" s="23">
        <v>-36558444337</v>
      </c>
      <c r="P56" s="23"/>
      <c r="Q56" s="23">
        <v>931318153</v>
      </c>
    </row>
    <row r="57" spans="1:17" ht="39.75" customHeight="1" thickBot="1" x14ac:dyDescent="0.45">
      <c r="A57" s="104" t="s">
        <v>154</v>
      </c>
      <c r="B57" s="36"/>
      <c r="C57" s="111">
        <v>53740000</v>
      </c>
      <c r="D57" s="23"/>
      <c r="E57" s="111">
        <v>6178508624</v>
      </c>
      <c r="F57" s="23"/>
      <c r="G57" s="111">
        <f t="shared" si="0"/>
        <v>-5308194410</v>
      </c>
      <c r="H57" s="23"/>
      <c r="I57" s="111">
        <v>870314214</v>
      </c>
      <c r="J57" s="23"/>
      <c r="K57" s="111">
        <v>53740000</v>
      </c>
      <c r="L57" s="23"/>
      <c r="M57" s="111">
        <v>6178508624</v>
      </c>
      <c r="N57" s="23"/>
      <c r="O57" s="111">
        <v>-5308194410</v>
      </c>
      <c r="P57" s="23"/>
      <c r="Q57" s="111">
        <v>870314214</v>
      </c>
    </row>
    <row r="58" spans="1:17" ht="39.75" customHeight="1" thickBot="1" x14ac:dyDescent="0.45">
      <c r="A58" s="104" t="s">
        <v>174</v>
      </c>
      <c r="B58" s="36"/>
      <c r="C58" s="111">
        <f>SUM(C38:C57)</f>
        <v>1964785528</v>
      </c>
      <c r="D58" s="23"/>
      <c r="E58" s="111">
        <f>SUM(E38:E57)</f>
        <v>2832298782618</v>
      </c>
      <c r="F58" s="23"/>
      <c r="G58" s="111">
        <f>SUM(G38:G57)</f>
        <v>-2794575253810</v>
      </c>
      <c r="H58" s="23"/>
      <c r="I58" s="111">
        <f>SUM(I38:I57)</f>
        <v>37723528808</v>
      </c>
      <c r="J58" s="23"/>
      <c r="K58" s="111">
        <f>SUM(K38:K57)</f>
        <v>1964785528</v>
      </c>
      <c r="L58" s="23"/>
      <c r="M58" s="111">
        <f>SUM(M38:M57)</f>
        <v>2832298782618</v>
      </c>
      <c r="N58" s="23"/>
      <c r="O58" s="111">
        <f>SUM(O38:O57)</f>
        <v>-2462665523709</v>
      </c>
      <c r="P58" s="23"/>
      <c r="Q58" s="111">
        <f>SUM(Q38:Q57)</f>
        <v>411500613281</v>
      </c>
    </row>
    <row r="59" spans="1:17" ht="39.75" customHeight="1" x14ac:dyDescent="0.4">
      <c r="A59" s="104"/>
      <c r="B59" s="36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1:17" ht="39.75" customHeight="1" x14ac:dyDescent="0.2">
      <c r="A60" s="98" t="s">
        <v>0</v>
      </c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</row>
    <row r="61" spans="1:17" ht="39.75" customHeight="1" x14ac:dyDescent="0.2">
      <c r="A61" s="98" t="s">
        <v>116</v>
      </c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</row>
    <row r="62" spans="1:17" ht="39.75" customHeight="1" x14ac:dyDescent="0.2">
      <c r="A62" s="98" t="s">
        <v>181</v>
      </c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</row>
    <row r="63" spans="1:17" ht="38.25" customHeight="1" x14ac:dyDescent="0.4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</row>
    <row r="64" spans="1:17" ht="39.75" customHeight="1" x14ac:dyDescent="0.2">
      <c r="A64" s="103" t="s">
        <v>202</v>
      </c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</row>
    <row r="65" spans="1:17" ht="33.75" x14ac:dyDescent="0.65">
      <c r="A65" s="101"/>
      <c r="B65" s="101"/>
      <c r="C65" s="102" t="s">
        <v>171</v>
      </c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</row>
    <row r="66" spans="1:17" ht="39.75" customHeight="1" thickBot="1" x14ac:dyDescent="0.7">
      <c r="A66" s="107" t="s">
        <v>117</v>
      </c>
      <c r="B66" s="67"/>
      <c r="C66" s="99" t="s">
        <v>185</v>
      </c>
      <c r="D66" s="99"/>
      <c r="E66" s="99"/>
      <c r="F66" s="99"/>
      <c r="G66" s="99"/>
      <c r="H66" s="99"/>
      <c r="I66" s="99"/>
      <c r="J66" s="67"/>
      <c r="K66" s="99" t="s">
        <v>186</v>
      </c>
      <c r="L66" s="99"/>
      <c r="M66" s="99"/>
      <c r="N66" s="99"/>
      <c r="O66" s="99"/>
      <c r="P66" s="99"/>
      <c r="Q66" s="99"/>
    </row>
    <row r="67" spans="1:17" ht="39.75" customHeight="1" thickBot="1" x14ac:dyDescent="0.65">
      <c r="A67" s="108"/>
      <c r="B67" s="67"/>
      <c r="C67" s="109" t="s">
        <v>9</v>
      </c>
      <c r="D67" s="67"/>
      <c r="E67" s="109" t="s">
        <v>11</v>
      </c>
      <c r="F67" s="67"/>
      <c r="G67" s="109" t="s">
        <v>138</v>
      </c>
      <c r="H67" s="67"/>
      <c r="I67" s="110" t="s">
        <v>200</v>
      </c>
      <c r="J67" s="67"/>
      <c r="K67" s="109" t="s">
        <v>9</v>
      </c>
      <c r="L67" s="67"/>
      <c r="M67" s="109" t="s">
        <v>11</v>
      </c>
      <c r="N67" s="67"/>
      <c r="O67" s="109" t="s">
        <v>138</v>
      </c>
      <c r="P67" s="67"/>
      <c r="Q67" s="110" t="s">
        <v>200</v>
      </c>
    </row>
    <row r="68" spans="1:17" ht="39.75" customHeight="1" x14ac:dyDescent="0.4">
      <c r="A68" s="104" t="s">
        <v>173</v>
      </c>
      <c r="B68" s="36"/>
      <c r="C68" s="23">
        <f>C58</f>
        <v>1964785528</v>
      </c>
      <c r="D68" s="23"/>
      <c r="E68" s="23">
        <f>E58</f>
        <v>2832298782618</v>
      </c>
      <c r="F68" s="23"/>
      <c r="G68" s="23">
        <f>G58</f>
        <v>-2794575253810</v>
      </c>
      <c r="H68" s="23"/>
      <c r="I68" s="23">
        <f>I58</f>
        <v>37723528808</v>
      </c>
      <c r="J68" s="23"/>
      <c r="K68" s="23">
        <f>K58</f>
        <v>1964785528</v>
      </c>
      <c r="L68" s="23"/>
      <c r="M68" s="23">
        <f>M58</f>
        <v>2832298782618</v>
      </c>
      <c r="N68" s="23"/>
      <c r="O68" s="23">
        <f>O58</f>
        <v>-2462665523709</v>
      </c>
      <c r="P68" s="23"/>
      <c r="Q68" s="23">
        <f>Q58</f>
        <v>411500613281</v>
      </c>
    </row>
    <row r="69" spans="1:17" ht="39.75" customHeight="1" x14ac:dyDescent="0.4">
      <c r="A69" s="104" t="s">
        <v>20</v>
      </c>
      <c r="B69" s="36"/>
      <c r="C69" s="23">
        <v>4277669</v>
      </c>
      <c r="D69" s="23"/>
      <c r="E69" s="23">
        <v>18071921695</v>
      </c>
      <c r="F69" s="23"/>
      <c r="G69" s="23">
        <f t="shared" si="0"/>
        <v>-22527872512</v>
      </c>
      <c r="H69" s="23"/>
      <c r="I69" s="23">
        <v>-4455950817</v>
      </c>
      <c r="J69" s="23"/>
      <c r="K69" s="23">
        <v>4277669</v>
      </c>
      <c r="L69" s="23"/>
      <c r="M69" s="23">
        <v>18071921695</v>
      </c>
      <c r="N69" s="23"/>
      <c r="O69" s="23">
        <v>-17317085649</v>
      </c>
      <c r="P69" s="23"/>
      <c r="Q69" s="23">
        <v>754836046</v>
      </c>
    </row>
    <row r="70" spans="1:17" ht="39.75" customHeight="1" x14ac:dyDescent="0.4">
      <c r="A70" s="104" t="s">
        <v>145</v>
      </c>
      <c r="B70" s="36"/>
      <c r="C70" s="23">
        <v>10551168</v>
      </c>
      <c r="D70" s="23"/>
      <c r="E70" s="23">
        <v>1550622307</v>
      </c>
      <c r="F70" s="23"/>
      <c r="G70" s="23">
        <f t="shared" si="0"/>
        <v>-898763601</v>
      </c>
      <c r="H70" s="23"/>
      <c r="I70" s="23">
        <v>651858706</v>
      </c>
      <c r="J70" s="23"/>
      <c r="K70" s="23">
        <v>10551168</v>
      </c>
      <c r="L70" s="23"/>
      <c r="M70" s="23">
        <v>1550622307</v>
      </c>
      <c r="N70" s="23"/>
      <c r="O70" s="23">
        <v>-898763601</v>
      </c>
      <c r="P70" s="23"/>
      <c r="Q70" s="23">
        <v>651858706</v>
      </c>
    </row>
    <row r="71" spans="1:17" ht="39.75" customHeight="1" x14ac:dyDescent="0.4">
      <c r="A71" s="104" t="s">
        <v>15</v>
      </c>
      <c r="B71" s="36"/>
      <c r="C71" s="23">
        <v>220000</v>
      </c>
      <c r="D71" s="23"/>
      <c r="E71" s="23">
        <v>1979153550</v>
      </c>
      <c r="F71" s="23"/>
      <c r="G71" s="23">
        <f t="shared" si="0"/>
        <v>-1712350530</v>
      </c>
      <c r="H71" s="23"/>
      <c r="I71" s="23">
        <v>266803020</v>
      </c>
      <c r="J71" s="23"/>
      <c r="K71" s="23">
        <v>220000</v>
      </c>
      <c r="L71" s="23"/>
      <c r="M71" s="23">
        <v>1979153550</v>
      </c>
      <c r="N71" s="23"/>
      <c r="O71" s="23">
        <v>-1568014470</v>
      </c>
      <c r="P71" s="23"/>
      <c r="Q71" s="23">
        <v>411139080</v>
      </c>
    </row>
    <row r="72" spans="1:17" ht="39.75" customHeight="1" x14ac:dyDescent="0.4">
      <c r="A72" s="104" t="s">
        <v>24</v>
      </c>
      <c r="B72" s="36"/>
      <c r="C72" s="23">
        <v>5200000</v>
      </c>
      <c r="D72" s="23"/>
      <c r="E72" s="23">
        <v>19146198240</v>
      </c>
      <c r="F72" s="23"/>
      <c r="G72" s="23">
        <f t="shared" si="0"/>
        <v>-21306865320</v>
      </c>
      <c r="H72" s="23"/>
      <c r="I72" s="23">
        <v>-2160667080</v>
      </c>
      <c r="J72" s="23"/>
      <c r="K72" s="23">
        <v>5200000</v>
      </c>
      <c r="L72" s="23"/>
      <c r="M72" s="23">
        <v>19146198240</v>
      </c>
      <c r="N72" s="23"/>
      <c r="O72" s="23">
        <v>-18801001285</v>
      </c>
      <c r="P72" s="23"/>
      <c r="Q72" s="23">
        <v>345196955</v>
      </c>
    </row>
    <row r="73" spans="1:17" ht="39.75" customHeight="1" x14ac:dyDescent="0.4">
      <c r="A73" s="104" t="s">
        <v>37</v>
      </c>
      <c r="B73" s="36"/>
      <c r="C73" s="23">
        <v>600000</v>
      </c>
      <c r="D73" s="23"/>
      <c r="E73" s="23">
        <v>2329655580</v>
      </c>
      <c r="F73" s="23"/>
      <c r="G73" s="23">
        <f t="shared" si="0"/>
        <v>-2078558550</v>
      </c>
      <c r="H73" s="23"/>
      <c r="I73" s="23">
        <v>251097030</v>
      </c>
      <c r="J73" s="23"/>
      <c r="K73" s="23">
        <v>600000</v>
      </c>
      <c r="L73" s="23"/>
      <c r="M73" s="23">
        <v>2329655580</v>
      </c>
      <c r="N73" s="23"/>
      <c r="O73" s="23">
        <v>-1986708330</v>
      </c>
      <c r="P73" s="23"/>
      <c r="Q73" s="23">
        <v>342947250</v>
      </c>
    </row>
    <row r="74" spans="1:17" ht="39.75" customHeight="1" x14ac:dyDescent="0.4">
      <c r="A74" s="104" t="s">
        <v>55</v>
      </c>
      <c r="B74" s="36"/>
      <c r="C74" s="23">
        <v>317986</v>
      </c>
      <c r="D74" s="23"/>
      <c r="E74" s="23">
        <v>2275876679</v>
      </c>
      <c r="F74" s="23"/>
      <c r="G74" s="23">
        <f t="shared" si="0"/>
        <v>-6593592923</v>
      </c>
      <c r="H74" s="23"/>
      <c r="I74" s="23">
        <v>-4317716244</v>
      </c>
      <c r="J74" s="23"/>
      <c r="K74" s="23">
        <v>317986</v>
      </c>
      <c r="L74" s="23"/>
      <c r="M74" s="23">
        <v>2275876679</v>
      </c>
      <c r="N74" s="23"/>
      <c r="O74" s="23">
        <v>-1943977988</v>
      </c>
      <c r="P74" s="23"/>
      <c r="Q74" s="23">
        <v>331898691</v>
      </c>
    </row>
    <row r="75" spans="1:17" ht="39.75" customHeight="1" x14ac:dyDescent="0.4">
      <c r="A75" s="104" t="s">
        <v>46</v>
      </c>
      <c r="B75" s="36"/>
      <c r="C75" s="23">
        <v>2000000</v>
      </c>
      <c r="D75" s="23"/>
      <c r="E75" s="23">
        <v>43082127000</v>
      </c>
      <c r="F75" s="23"/>
      <c r="G75" s="23">
        <f t="shared" si="0"/>
        <v>-50068532449</v>
      </c>
      <c r="H75" s="23"/>
      <c r="I75" s="23">
        <v>-6986405449</v>
      </c>
      <c r="J75" s="23"/>
      <c r="K75" s="23">
        <v>2000000</v>
      </c>
      <c r="L75" s="23"/>
      <c r="M75" s="23">
        <v>43082127000</v>
      </c>
      <c r="N75" s="23"/>
      <c r="O75" s="23">
        <v>-42851729400</v>
      </c>
      <c r="P75" s="23"/>
      <c r="Q75" s="23">
        <v>230397600</v>
      </c>
    </row>
    <row r="76" spans="1:17" ht="39.75" customHeight="1" x14ac:dyDescent="0.4">
      <c r="A76" s="104" t="s">
        <v>155</v>
      </c>
      <c r="B76" s="36"/>
      <c r="C76" s="23">
        <v>37679000</v>
      </c>
      <c r="D76" s="23"/>
      <c r="E76" s="23">
        <v>2448504347</v>
      </c>
      <c r="F76" s="23"/>
      <c r="G76" s="23">
        <f t="shared" si="0"/>
        <v>-2371577778</v>
      </c>
      <c r="H76" s="23"/>
      <c r="I76" s="23">
        <v>76926569</v>
      </c>
      <c r="J76" s="23"/>
      <c r="K76" s="23">
        <v>37679000</v>
      </c>
      <c r="L76" s="23"/>
      <c r="M76" s="23">
        <v>2448504347</v>
      </c>
      <c r="N76" s="23"/>
      <c r="O76" s="23">
        <v>-2371577778</v>
      </c>
      <c r="P76" s="23"/>
      <c r="Q76" s="23">
        <v>76926569</v>
      </c>
    </row>
    <row r="77" spans="1:17" ht="39.75" customHeight="1" x14ac:dyDescent="0.4">
      <c r="A77" s="104" t="s">
        <v>148</v>
      </c>
      <c r="B77" s="36"/>
      <c r="C77" s="23">
        <v>1699800</v>
      </c>
      <c r="D77" s="23"/>
      <c r="E77" s="23">
        <v>20392347</v>
      </c>
      <c r="F77" s="23"/>
      <c r="G77" s="23">
        <f t="shared" si="0"/>
        <v>30605592</v>
      </c>
      <c r="H77" s="23"/>
      <c r="I77" s="23">
        <v>50997939</v>
      </c>
      <c r="J77" s="23"/>
      <c r="K77" s="23">
        <v>1699800</v>
      </c>
      <c r="L77" s="23"/>
      <c r="M77" s="23">
        <v>20392347</v>
      </c>
      <c r="N77" s="23"/>
      <c r="O77" s="23">
        <v>30605592</v>
      </c>
      <c r="P77" s="23"/>
      <c r="Q77" s="23">
        <v>50997939</v>
      </c>
    </row>
    <row r="78" spans="1:17" ht="39.75" customHeight="1" x14ac:dyDescent="0.4">
      <c r="A78" s="104" t="s">
        <v>65</v>
      </c>
      <c r="B78" s="36"/>
      <c r="C78" s="23">
        <v>168421</v>
      </c>
      <c r="D78" s="23"/>
      <c r="E78" s="23">
        <v>1456544386</v>
      </c>
      <c r="F78" s="23"/>
      <c r="G78" s="23">
        <f t="shared" si="0"/>
        <v>-1616429475</v>
      </c>
      <c r="H78" s="23"/>
      <c r="I78" s="23">
        <v>-159885089</v>
      </c>
      <c r="J78" s="23"/>
      <c r="K78" s="23">
        <v>168421</v>
      </c>
      <c r="L78" s="23"/>
      <c r="M78" s="23">
        <v>1456544386</v>
      </c>
      <c r="N78" s="23"/>
      <c r="O78" s="23">
        <v>-1443150874</v>
      </c>
      <c r="P78" s="23"/>
      <c r="Q78" s="23">
        <v>13393512</v>
      </c>
    </row>
    <row r="79" spans="1:17" ht="39.75" customHeight="1" x14ac:dyDescent="0.4">
      <c r="A79" s="104" t="s">
        <v>48</v>
      </c>
      <c r="B79" s="36"/>
      <c r="C79" s="23">
        <v>194</v>
      </c>
      <c r="D79" s="23"/>
      <c r="E79" s="23">
        <v>14158731</v>
      </c>
      <c r="F79" s="23"/>
      <c r="G79" s="23">
        <f t="shared" si="0"/>
        <v>-10795502</v>
      </c>
      <c r="H79" s="23"/>
      <c r="I79" s="23">
        <v>3363229</v>
      </c>
      <c r="J79" s="23"/>
      <c r="K79" s="23">
        <v>194</v>
      </c>
      <c r="L79" s="23"/>
      <c r="M79" s="23">
        <v>14158731</v>
      </c>
      <c r="N79" s="23"/>
      <c r="O79" s="23">
        <v>-9258522</v>
      </c>
      <c r="P79" s="23"/>
      <c r="Q79" s="23">
        <v>4900209</v>
      </c>
    </row>
    <row r="80" spans="1:17" ht="39.75" customHeight="1" x14ac:dyDescent="0.4">
      <c r="A80" s="105" t="s">
        <v>160</v>
      </c>
      <c r="B80" s="36"/>
      <c r="C80" s="23" t="s">
        <v>88</v>
      </c>
      <c r="D80" s="23"/>
      <c r="E80" s="23" t="s">
        <v>88</v>
      </c>
      <c r="F80" s="23"/>
      <c r="G80" s="23">
        <v>2</v>
      </c>
      <c r="H80" s="23"/>
      <c r="I80" s="23">
        <v>2</v>
      </c>
      <c r="J80" s="23"/>
      <c r="K80" s="23" t="s">
        <v>88</v>
      </c>
      <c r="L80" s="23"/>
      <c r="M80" s="23" t="s">
        <v>88</v>
      </c>
      <c r="N80" s="23"/>
      <c r="O80" s="23">
        <v>-2</v>
      </c>
      <c r="P80" s="23"/>
      <c r="Q80" s="23">
        <v>2</v>
      </c>
    </row>
    <row r="81" spans="1:17" ht="39.75" customHeight="1" x14ac:dyDescent="0.4">
      <c r="A81" s="105" t="s">
        <v>159</v>
      </c>
      <c r="B81" s="36"/>
      <c r="C81" s="23" t="s">
        <v>88</v>
      </c>
      <c r="D81" s="23"/>
      <c r="E81" s="23" t="s">
        <v>88</v>
      </c>
      <c r="F81" s="23"/>
      <c r="G81" s="23">
        <v>-133133308</v>
      </c>
      <c r="H81" s="23"/>
      <c r="I81" s="23">
        <v>-133133308</v>
      </c>
      <c r="J81" s="23"/>
      <c r="K81" s="23" t="s">
        <v>88</v>
      </c>
      <c r="L81" s="23"/>
      <c r="M81" s="23" t="s">
        <v>88</v>
      </c>
      <c r="N81" s="23"/>
      <c r="O81" s="23">
        <v>-1</v>
      </c>
      <c r="P81" s="23"/>
      <c r="Q81" s="23">
        <v>1</v>
      </c>
    </row>
    <row r="82" spans="1:17" ht="39.75" customHeight="1" x14ac:dyDescent="0.4">
      <c r="A82" s="104" t="s">
        <v>76</v>
      </c>
      <c r="B82" s="36"/>
      <c r="C82" s="23">
        <v>232648</v>
      </c>
      <c r="D82" s="23"/>
      <c r="E82" s="23">
        <v>359615122</v>
      </c>
      <c r="F82" s="23"/>
      <c r="G82" s="23">
        <v>-366187952</v>
      </c>
      <c r="H82" s="23"/>
      <c r="I82" s="23">
        <v>-6572829</v>
      </c>
      <c r="J82" s="23"/>
      <c r="K82" s="23">
        <v>232648</v>
      </c>
      <c r="L82" s="23"/>
      <c r="M82" s="23">
        <v>359615122</v>
      </c>
      <c r="N82" s="23"/>
      <c r="O82" s="23">
        <v>-366187951</v>
      </c>
      <c r="P82" s="23"/>
      <c r="Q82" s="23">
        <f>M82+O82</f>
        <v>-6572829</v>
      </c>
    </row>
    <row r="83" spans="1:17" ht="39.75" customHeight="1" x14ac:dyDescent="0.4">
      <c r="A83" s="104" t="s">
        <v>73</v>
      </c>
      <c r="B83" s="36"/>
      <c r="C83" s="23">
        <v>1699800</v>
      </c>
      <c r="D83" s="23"/>
      <c r="E83" s="23">
        <v>67974492</v>
      </c>
      <c r="F83" s="23"/>
      <c r="G83" s="23">
        <v>-139419474</v>
      </c>
      <c r="H83" s="23"/>
      <c r="I83" s="23">
        <v>-71444981</v>
      </c>
      <c r="J83" s="23"/>
      <c r="K83" s="23">
        <v>1699800</v>
      </c>
      <c r="L83" s="23"/>
      <c r="M83" s="23">
        <v>67974492</v>
      </c>
      <c r="N83" s="23"/>
      <c r="O83" s="23">
        <v>-139419474</v>
      </c>
      <c r="P83" s="23"/>
      <c r="Q83" s="23">
        <f>M83+O83</f>
        <v>-71444982</v>
      </c>
    </row>
    <row r="84" spans="1:17" ht="39.75" customHeight="1" x14ac:dyDescent="0.4">
      <c r="A84" s="104" t="s">
        <v>33</v>
      </c>
      <c r="B84" s="36"/>
      <c r="C84" s="23">
        <v>453697</v>
      </c>
      <c r="D84" s="23"/>
      <c r="E84" s="23">
        <v>1276773930</v>
      </c>
      <c r="F84" s="23"/>
      <c r="G84" s="23">
        <v>-1673347707</v>
      </c>
      <c r="H84" s="23"/>
      <c r="I84" s="23">
        <v>-396573776</v>
      </c>
      <c r="J84" s="23"/>
      <c r="K84" s="23">
        <v>453697</v>
      </c>
      <c r="L84" s="23"/>
      <c r="M84" s="23">
        <v>1276773930</v>
      </c>
      <c r="N84" s="23"/>
      <c r="O84" s="23">
        <v>-1618306815</v>
      </c>
      <c r="P84" s="23"/>
      <c r="Q84" s="23">
        <f>M84+O84</f>
        <v>-341532885</v>
      </c>
    </row>
    <row r="85" spans="1:17" ht="39.75" customHeight="1" x14ac:dyDescent="0.4">
      <c r="A85" s="104" t="s">
        <v>44</v>
      </c>
      <c r="B85" s="36"/>
      <c r="C85" s="23">
        <v>357023420</v>
      </c>
      <c r="D85" s="23"/>
      <c r="E85" s="23">
        <v>177449565325</v>
      </c>
      <c r="F85" s="23"/>
      <c r="G85" s="23">
        <v>-182138301490</v>
      </c>
      <c r="H85" s="23"/>
      <c r="I85" s="23">
        <v>-4688736164</v>
      </c>
      <c r="J85" s="23"/>
      <c r="K85" s="23">
        <v>357023420</v>
      </c>
      <c r="L85" s="23"/>
      <c r="M85" s="23">
        <v>177449565325</v>
      </c>
      <c r="N85" s="23"/>
      <c r="O85" s="23">
        <v>-177893850941</v>
      </c>
      <c r="P85" s="23"/>
      <c r="Q85" s="23">
        <f>M85+O85</f>
        <v>-444285616</v>
      </c>
    </row>
    <row r="86" spans="1:17" ht="39.75" customHeight="1" x14ac:dyDescent="0.4">
      <c r="A86" s="104" t="s">
        <v>70</v>
      </c>
      <c r="B86" s="36"/>
      <c r="C86" s="23">
        <v>8499000</v>
      </c>
      <c r="D86" s="23"/>
      <c r="E86" s="23">
        <v>93464926</v>
      </c>
      <c r="F86" s="23"/>
      <c r="G86" s="23">
        <f>I86-E86</f>
        <v>-544076056</v>
      </c>
      <c r="H86" s="23"/>
      <c r="I86" s="23">
        <v>-450611130</v>
      </c>
      <c r="J86" s="23"/>
      <c r="K86" s="23">
        <v>8499000</v>
      </c>
      <c r="L86" s="23"/>
      <c r="M86" s="23">
        <v>93464926</v>
      </c>
      <c r="N86" s="23"/>
      <c r="O86" s="23">
        <v>-544076056</v>
      </c>
      <c r="P86" s="23"/>
      <c r="Q86" s="23">
        <v>-450611130</v>
      </c>
    </row>
    <row r="87" spans="1:17" ht="39.75" customHeight="1" thickBot="1" x14ac:dyDescent="0.45">
      <c r="A87" s="104" t="s">
        <v>153</v>
      </c>
      <c r="B87" s="36"/>
      <c r="C87" s="111">
        <v>4260000</v>
      </c>
      <c r="D87" s="23"/>
      <c r="E87" s="111">
        <v>2742733564</v>
      </c>
      <c r="F87" s="23"/>
      <c r="G87" s="111">
        <v>-3389450596</v>
      </c>
      <c r="H87" s="23"/>
      <c r="I87" s="111">
        <v>-646717032</v>
      </c>
      <c r="J87" s="23"/>
      <c r="K87" s="111">
        <v>4260000</v>
      </c>
      <c r="L87" s="23"/>
      <c r="M87" s="111">
        <v>2742733564</v>
      </c>
      <c r="N87" s="23"/>
      <c r="O87" s="111">
        <v>-3389450596</v>
      </c>
      <c r="P87" s="23"/>
      <c r="Q87" s="111">
        <f t="shared" ref="Q87:Q104" si="1">M87+O87</f>
        <v>-646717032</v>
      </c>
    </row>
    <row r="88" spans="1:17" ht="39.75" customHeight="1" thickBot="1" x14ac:dyDescent="0.45">
      <c r="A88" s="104" t="s">
        <v>174</v>
      </c>
      <c r="B88" s="36"/>
      <c r="C88" s="115">
        <f>SUM(C68:C87)</f>
        <v>2399668331</v>
      </c>
      <c r="D88" s="23"/>
      <c r="E88" s="115">
        <f>SUM(E68:E87)</f>
        <v>3106664064839</v>
      </c>
      <c r="F88" s="23"/>
      <c r="G88" s="115">
        <f>SUM(G68:G87)</f>
        <v>-3092113903439</v>
      </c>
      <c r="H88" s="23"/>
      <c r="I88" s="115">
        <f>SUM(I68:I87)</f>
        <v>14550161404</v>
      </c>
      <c r="J88" s="23"/>
      <c r="K88" s="115">
        <f>SUM(K68:K87)</f>
        <v>2399668331</v>
      </c>
      <c r="L88" s="23"/>
      <c r="M88" s="115">
        <f>SUM(M68:M87)</f>
        <v>3106664064839</v>
      </c>
      <c r="N88" s="23"/>
      <c r="O88" s="115">
        <f>SUM(O68:O87)</f>
        <v>-2735777477850</v>
      </c>
      <c r="P88" s="23"/>
      <c r="Q88" s="115">
        <f>SUM(Q68:Q87)</f>
        <v>412753941367</v>
      </c>
    </row>
    <row r="89" spans="1:17" ht="39.75" customHeight="1" x14ac:dyDescent="0.4">
      <c r="A89" s="104"/>
      <c r="B89" s="36"/>
      <c r="C89" s="76"/>
      <c r="D89" s="23"/>
      <c r="E89" s="76"/>
      <c r="F89" s="23"/>
      <c r="G89" s="76"/>
      <c r="H89" s="23"/>
      <c r="I89" s="76"/>
      <c r="J89" s="23"/>
      <c r="K89" s="76"/>
      <c r="L89" s="23"/>
      <c r="M89" s="76"/>
      <c r="N89" s="23"/>
      <c r="O89" s="76"/>
      <c r="P89" s="23"/>
      <c r="Q89" s="76"/>
    </row>
    <row r="90" spans="1:17" ht="39.75" customHeight="1" x14ac:dyDescent="0.2">
      <c r="A90" s="98" t="s">
        <v>0</v>
      </c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</row>
    <row r="91" spans="1:17" ht="39.75" customHeight="1" x14ac:dyDescent="0.2">
      <c r="A91" s="98" t="s">
        <v>116</v>
      </c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</row>
    <row r="92" spans="1:17" ht="39.75" customHeight="1" x14ac:dyDescent="0.2">
      <c r="A92" s="98" t="s">
        <v>181</v>
      </c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</row>
    <row r="93" spans="1:17" ht="22.5" customHeight="1" x14ac:dyDescent="0.4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</row>
    <row r="94" spans="1:17" ht="39.75" customHeight="1" x14ac:dyDescent="0.2">
      <c r="A94" s="103" t="s">
        <v>202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</row>
    <row r="95" spans="1:17" ht="33.75" x14ac:dyDescent="0.65">
      <c r="A95" s="101"/>
      <c r="B95" s="101"/>
      <c r="C95" s="102" t="s">
        <v>171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</row>
    <row r="96" spans="1:17" ht="39.75" customHeight="1" thickBot="1" x14ac:dyDescent="0.7">
      <c r="A96" s="107" t="s">
        <v>117</v>
      </c>
      <c r="B96" s="67"/>
      <c r="C96" s="99" t="s">
        <v>185</v>
      </c>
      <c r="D96" s="99"/>
      <c r="E96" s="99"/>
      <c r="F96" s="99"/>
      <c r="G96" s="99"/>
      <c r="H96" s="99"/>
      <c r="I96" s="99"/>
      <c r="J96" s="67"/>
      <c r="K96" s="99" t="s">
        <v>186</v>
      </c>
      <c r="L96" s="99"/>
      <c r="M96" s="99"/>
      <c r="N96" s="99"/>
      <c r="O96" s="99"/>
      <c r="P96" s="99"/>
      <c r="Q96" s="99"/>
    </row>
    <row r="97" spans="1:17" ht="39.75" customHeight="1" thickBot="1" x14ac:dyDescent="0.65">
      <c r="A97" s="108"/>
      <c r="B97" s="67"/>
      <c r="C97" s="109" t="s">
        <v>9</v>
      </c>
      <c r="D97" s="67"/>
      <c r="E97" s="109" t="s">
        <v>11</v>
      </c>
      <c r="F97" s="67"/>
      <c r="G97" s="109" t="s">
        <v>138</v>
      </c>
      <c r="H97" s="67"/>
      <c r="I97" s="110" t="s">
        <v>200</v>
      </c>
      <c r="J97" s="67"/>
      <c r="K97" s="109" t="s">
        <v>9</v>
      </c>
      <c r="L97" s="67"/>
      <c r="M97" s="109" t="s">
        <v>11</v>
      </c>
      <c r="N97" s="67"/>
      <c r="O97" s="109" t="s">
        <v>138</v>
      </c>
      <c r="P97" s="67"/>
      <c r="Q97" s="110" t="s">
        <v>200</v>
      </c>
    </row>
    <row r="98" spans="1:17" ht="39.75" customHeight="1" x14ac:dyDescent="0.4">
      <c r="A98" s="104" t="s">
        <v>173</v>
      </c>
      <c r="B98" s="36"/>
      <c r="C98" s="23">
        <f>C88</f>
        <v>2399668331</v>
      </c>
      <c r="D98" s="23"/>
      <c r="E98" s="23">
        <f>E88</f>
        <v>3106664064839</v>
      </c>
      <c r="F98" s="23"/>
      <c r="G98" s="23">
        <f>G88</f>
        <v>-3092113903439</v>
      </c>
      <c r="H98" s="23"/>
      <c r="I98" s="23">
        <f>I88</f>
        <v>14550161404</v>
      </c>
      <c r="J98" s="23"/>
      <c r="K98" s="23">
        <f>K88</f>
        <v>2399668331</v>
      </c>
      <c r="L98" s="23"/>
      <c r="M98" s="23">
        <f>M88</f>
        <v>3106664064839</v>
      </c>
      <c r="N98" s="23"/>
      <c r="O98" s="23">
        <f>O88</f>
        <v>-2735777477850</v>
      </c>
      <c r="P98" s="23"/>
      <c r="Q98" s="23">
        <f>Q88</f>
        <v>412753941367</v>
      </c>
    </row>
    <row r="99" spans="1:17" ht="39.75" customHeight="1" x14ac:dyDescent="0.4">
      <c r="A99" s="104" t="s">
        <v>23</v>
      </c>
      <c r="B99" s="36"/>
      <c r="C99" s="23">
        <v>161737</v>
      </c>
      <c r="D99" s="23"/>
      <c r="E99" s="23">
        <v>12042022397</v>
      </c>
      <c r="F99" s="23"/>
      <c r="G99" s="23">
        <v>-14048490214</v>
      </c>
      <c r="H99" s="23"/>
      <c r="I99" s="23">
        <v>-2006467816</v>
      </c>
      <c r="J99" s="23"/>
      <c r="K99" s="23">
        <v>161737</v>
      </c>
      <c r="L99" s="23"/>
      <c r="M99" s="23">
        <v>12042022397</v>
      </c>
      <c r="N99" s="23"/>
      <c r="O99" s="23">
        <v>-12805702055</v>
      </c>
      <c r="P99" s="23"/>
      <c r="Q99" s="23">
        <f t="shared" si="1"/>
        <v>-763679658</v>
      </c>
    </row>
    <row r="100" spans="1:17" ht="39.75" customHeight="1" x14ac:dyDescent="0.4">
      <c r="A100" s="104" t="s">
        <v>53</v>
      </c>
      <c r="B100" s="36"/>
      <c r="C100" s="23">
        <v>1000000</v>
      </c>
      <c r="D100" s="23"/>
      <c r="E100" s="23">
        <v>9244665000</v>
      </c>
      <c r="F100" s="23"/>
      <c r="G100" s="23">
        <v>-9254605500</v>
      </c>
      <c r="H100" s="23"/>
      <c r="I100" s="23">
        <v>-9940500</v>
      </c>
      <c r="J100" s="23"/>
      <c r="K100" s="23">
        <v>1000000</v>
      </c>
      <c r="L100" s="23"/>
      <c r="M100" s="23">
        <v>9244665000</v>
      </c>
      <c r="N100" s="23"/>
      <c r="O100" s="23">
        <v>-11670147000</v>
      </c>
      <c r="P100" s="23"/>
      <c r="Q100" s="23">
        <f t="shared" si="1"/>
        <v>-2425482000</v>
      </c>
    </row>
    <row r="101" spans="1:17" ht="39.75" customHeight="1" x14ac:dyDescent="0.4">
      <c r="A101" s="104" t="s">
        <v>43</v>
      </c>
      <c r="B101" s="36"/>
      <c r="C101" s="23">
        <v>12255411</v>
      </c>
      <c r="D101" s="23"/>
      <c r="E101" s="23">
        <v>74800496609</v>
      </c>
      <c r="F101" s="23"/>
      <c r="G101" s="23">
        <v>-85527999487</v>
      </c>
      <c r="H101" s="23"/>
      <c r="I101" s="23">
        <v>-10727502877</v>
      </c>
      <c r="J101" s="23"/>
      <c r="K101" s="23">
        <v>12255411</v>
      </c>
      <c r="L101" s="23"/>
      <c r="M101" s="23">
        <v>74800496609</v>
      </c>
      <c r="N101" s="23"/>
      <c r="O101" s="23">
        <v>-80791752361</v>
      </c>
      <c r="P101" s="23"/>
      <c r="Q101" s="23">
        <f t="shared" si="1"/>
        <v>-5991255752</v>
      </c>
    </row>
    <row r="102" spans="1:17" ht="39.75" customHeight="1" x14ac:dyDescent="0.4">
      <c r="A102" s="104" t="s">
        <v>68</v>
      </c>
      <c r="B102" s="36"/>
      <c r="C102" s="23">
        <v>164107317</v>
      </c>
      <c r="D102" s="23"/>
      <c r="E102" s="23">
        <v>94942171265</v>
      </c>
      <c r="F102" s="23"/>
      <c r="G102" s="23">
        <v>-102501073708</v>
      </c>
      <c r="H102" s="23"/>
      <c r="I102" s="23">
        <v>-7558902442</v>
      </c>
      <c r="J102" s="23"/>
      <c r="K102" s="23">
        <v>164107317</v>
      </c>
      <c r="L102" s="23"/>
      <c r="M102" s="23">
        <v>94942171265</v>
      </c>
      <c r="N102" s="23"/>
      <c r="O102" s="23">
        <v>-102501073708</v>
      </c>
      <c r="P102" s="23"/>
      <c r="Q102" s="23">
        <f t="shared" si="1"/>
        <v>-7558902443</v>
      </c>
    </row>
    <row r="103" spans="1:17" ht="39.75" customHeight="1" x14ac:dyDescent="0.4">
      <c r="A103" s="104" t="s">
        <v>18</v>
      </c>
      <c r="B103" s="36"/>
      <c r="C103" s="23">
        <v>276934158</v>
      </c>
      <c r="D103" s="23"/>
      <c r="E103" s="23">
        <v>185818319837</v>
      </c>
      <c r="F103" s="23"/>
      <c r="G103" s="23">
        <v>-196155243361</v>
      </c>
      <c r="H103" s="23"/>
      <c r="I103" s="23">
        <v>-10336923523</v>
      </c>
      <c r="J103" s="23"/>
      <c r="K103" s="23">
        <v>276934158</v>
      </c>
      <c r="L103" s="23"/>
      <c r="M103" s="23">
        <v>185818319837</v>
      </c>
      <c r="N103" s="23"/>
      <c r="O103" s="23">
        <v>-193932116289</v>
      </c>
      <c r="P103" s="23"/>
      <c r="Q103" s="23">
        <f t="shared" si="1"/>
        <v>-8113796452</v>
      </c>
    </row>
    <row r="104" spans="1:17" ht="39.75" customHeight="1" x14ac:dyDescent="0.4">
      <c r="A104" s="104" t="s">
        <v>71</v>
      </c>
      <c r="B104" s="36"/>
      <c r="C104" s="23">
        <v>656691586</v>
      </c>
      <c r="D104" s="23"/>
      <c r="E104" s="23">
        <v>398851189619</v>
      </c>
      <c r="F104" s="23"/>
      <c r="G104" s="23">
        <v>-433378969903</v>
      </c>
      <c r="H104" s="23"/>
      <c r="I104" s="23">
        <v>-34527780283</v>
      </c>
      <c r="J104" s="23"/>
      <c r="K104" s="23">
        <v>656691586</v>
      </c>
      <c r="L104" s="23"/>
      <c r="M104" s="23">
        <v>398851189619</v>
      </c>
      <c r="N104" s="23"/>
      <c r="O104" s="23">
        <v>-433378969904</v>
      </c>
      <c r="P104" s="23"/>
      <c r="Q104" s="23">
        <f t="shared" si="1"/>
        <v>-34527780285</v>
      </c>
    </row>
    <row r="105" spans="1:17" ht="39.75" customHeight="1" x14ac:dyDescent="0.6">
      <c r="A105" s="105" t="s">
        <v>34</v>
      </c>
      <c r="B105" s="36"/>
      <c r="C105" s="23" t="s">
        <v>88</v>
      </c>
      <c r="D105" s="23"/>
      <c r="E105" s="23" t="s">
        <v>88</v>
      </c>
      <c r="F105" s="23"/>
      <c r="G105" s="23">
        <v>-822415346</v>
      </c>
      <c r="H105" s="23"/>
      <c r="I105" s="23">
        <v>-822415346</v>
      </c>
      <c r="J105" s="67"/>
      <c r="K105" s="23" t="s">
        <v>88</v>
      </c>
      <c r="L105" s="67"/>
      <c r="M105" s="23" t="s">
        <v>88</v>
      </c>
      <c r="N105" s="67"/>
      <c r="O105" s="23" t="s">
        <v>88</v>
      </c>
      <c r="P105" s="67"/>
      <c r="Q105" s="23" t="s">
        <v>88</v>
      </c>
    </row>
    <row r="106" spans="1:17" ht="39.75" customHeight="1" x14ac:dyDescent="0.6">
      <c r="A106" s="105" t="s">
        <v>64</v>
      </c>
      <c r="B106" s="36"/>
      <c r="C106" s="23" t="s">
        <v>88</v>
      </c>
      <c r="D106" s="23"/>
      <c r="E106" s="23" t="s">
        <v>88</v>
      </c>
      <c r="F106" s="23"/>
      <c r="G106" s="23">
        <v>-2057683500</v>
      </c>
      <c r="H106" s="23"/>
      <c r="I106" s="23">
        <v>-2057683500</v>
      </c>
      <c r="J106" s="67"/>
      <c r="K106" s="23" t="s">
        <v>88</v>
      </c>
      <c r="L106" s="67"/>
      <c r="M106" s="23" t="s">
        <v>88</v>
      </c>
      <c r="N106" s="67"/>
      <c r="O106" s="23" t="s">
        <v>88</v>
      </c>
      <c r="P106" s="67"/>
      <c r="Q106" s="23" t="s">
        <v>88</v>
      </c>
    </row>
    <row r="107" spans="1:17" ht="39.75" customHeight="1" x14ac:dyDescent="0.6">
      <c r="A107" s="105" t="s">
        <v>45</v>
      </c>
      <c r="B107" s="36"/>
      <c r="C107" s="23" t="s">
        <v>88</v>
      </c>
      <c r="D107" s="23"/>
      <c r="E107" s="23" t="s">
        <v>88</v>
      </c>
      <c r="F107" s="23"/>
      <c r="G107" s="23">
        <v>-1089422201</v>
      </c>
      <c r="H107" s="23"/>
      <c r="I107" s="23">
        <v>-1089422201</v>
      </c>
      <c r="J107" s="67"/>
      <c r="K107" s="23" t="s">
        <v>88</v>
      </c>
      <c r="L107" s="67"/>
      <c r="M107" s="23" t="s">
        <v>88</v>
      </c>
      <c r="N107" s="67"/>
      <c r="O107" s="23" t="s">
        <v>88</v>
      </c>
      <c r="P107" s="67"/>
      <c r="Q107" s="23" t="s">
        <v>88</v>
      </c>
    </row>
    <row r="108" spans="1:17" ht="39.75" customHeight="1" x14ac:dyDescent="0.6">
      <c r="A108" s="105" t="s">
        <v>60</v>
      </c>
      <c r="B108" s="36"/>
      <c r="C108" s="23" t="s">
        <v>88</v>
      </c>
      <c r="D108" s="23"/>
      <c r="E108" s="23" t="s">
        <v>88</v>
      </c>
      <c r="F108" s="23"/>
      <c r="G108" s="23">
        <v>-620287200</v>
      </c>
      <c r="H108" s="23"/>
      <c r="I108" s="23">
        <v>-620287200</v>
      </c>
      <c r="J108" s="67"/>
      <c r="K108" s="23" t="s">
        <v>88</v>
      </c>
      <c r="L108" s="67"/>
      <c r="M108" s="23" t="s">
        <v>88</v>
      </c>
      <c r="N108" s="67"/>
      <c r="O108" s="23" t="s">
        <v>88</v>
      </c>
      <c r="P108" s="67"/>
      <c r="Q108" s="23" t="s">
        <v>88</v>
      </c>
    </row>
    <row r="109" spans="1:17" ht="39.75" customHeight="1" x14ac:dyDescent="0.6">
      <c r="A109" s="105" t="s">
        <v>36</v>
      </c>
      <c r="B109" s="36"/>
      <c r="C109" s="23" t="s">
        <v>88</v>
      </c>
      <c r="D109" s="23"/>
      <c r="E109" s="23" t="s">
        <v>88</v>
      </c>
      <c r="F109" s="23"/>
      <c r="G109" s="23">
        <v>-1633286278</v>
      </c>
      <c r="H109" s="23"/>
      <c r="I109" s="23">
        <v>-1633286278</v>
      </c>
      <c r="J109" s="67"/>
      <c r="K109" s="23" t="s">
        <v>88</v>
      </c>
      <c r="L109" s="67"/>
      <c r="M109" s="23" t="s">
        <v>88</v>
      </c>
      <c r="N109" s="67"/>
      <c r="O109" s="23" t="s">
        <v>88</v>
      </c>
      <c r="P109" s="67"/>
      <c r="Q109" s="23" t="s">
        <v>88</v>
      </c>
    </row>
    <row r="110" spans="1:17" ht="39.75" customHeight="1" x14ac:dyDescent="0.6">
      <c r="A110" s="105" t="s">
        <v>50</v>
      </c>
      <c r="B110" s="36"/>
      <c r="C110" s="23" t="s">
        <v>88</v>
      </c>
      <c r="D110" s="23"/>
      <c r="E110" s="23" t="s">
        <v>88</v>
      </c>
      <c r="F110" s="23"/>
      <c r="G110" s="23">
        <v>877944960</v>
      </c>
      <c r="H110" s="23"/>
      <c r="I110" s="23">
        <v>877944960</v>
      </c>
      <c r="J110" s="67"/>
      <c r="K110" s="23" t="s">
        <v>88</v>
      </c>
      <c r="L110" s="67"/>
      <c r="M110" s="23" t="s">
        <v>88</v>
      </c>
      <c r="N110" s="67"/>
      <c r="O110" s="23" t="s">
        <v>88</v>
      </c>
      <c r="P110" s="67"/>
      <c r="Q110" s="23" t="s">
        <v>88</v>
      </c>
    </row>
    <row r="111" spans="1:17" ht="39.75" customHeight="1" x14ac:dyDescent="0.6">
      <c r="A111" s="105" t="s">
        <v>51</v>
      </c>
      <c r="B111" s="36"/>
      <c r="C111" s="23" t="s">
        <v>88</v>
      </c>
      <c r="D111" s="23"/>
      <c r="E111" s="23" t="s">
        <v>88</v>
      </c>
      <c r="F111" s="23"/>
      <c r="G111" s="23">
        <v>-168985796</v>
      </c>
      <c r="H111" s="23"/>
      <c r="I111" s="23">
        <v>-168985796</v>
      </c>
      <c r="J111" s="67"/>
      <c r="K111" s="23" t="s">
        <v>88</v>
      </c>
      <c r="L111" s="67"/>
      <c r="M111" s="23" t="s">
        <v>88</v>
      </c>
      <c r="N111" s="67"/>
      <c r="O111" s="23" t="s">
        <v>88</v>
      </c>
      <c r="P111" s="67"/>
      <c r="Q111" s="23" t="s">
        <v>88</v>
      </c>
    </row>
    <row r="112" spans="1:17" ht="39.75" customHeight="1" x14ac:dyDescent="0.6">
      <c r="A112" s="105" t="s">
        <v>28</v>
      </c>
      <c r="B112" s="36"/>
      <c r="C112" s="23" t="s">
        <v>88</v>
      </c>
      <c r="D112" s="23"/>
      <c r="E112" s="23" t="s">
        <v>88</v>
      </c>
      <c r="F112" s="23"/>
      <c r="G112" s="23">
        <v>1481773691</v>
      </c>
      <c r="H112" s="23"/>
      <c r="I112" s="23">
        <v>1481773691</v>
      </c>
      <c r="J112" s="67"/>
      <c r="K112" s="23" t="s">
        <v>88</v>
      </c>
      <c r="L112" s="67"/>
      <c r="M112" s="23" t="s">
        <v>88</v>
      </c>
      <c r="N112" s="67"/>
      <c r="O112" s="23" t="s">
        <v>88</v>
      </c>
      <c r="P112" s="67"/>
      <c r="Q112" s="23" t="s">
        <v>88</v>
      </c>
    </row>
    <row r="113" spans="1:17" ht="39.75" customHeight="1" x14ac:dyDescent="0.6">
      <c r="A113" s="105" t="s">
        <v>158</v>
      </c>
      <c r="B113" s="36"/>
      <c r="C113" s="23" t="s">
        <v>88</v>
      </c>
      <c r="D113" s="23"/>
      <c r="E113" s="23" t="s">
        <v>88</v>
      </c>
      <c r="F113" s="23"/>
      <c r="G113" s="23">
        <v>131174214</v>
      </c>
      <c r="H113" s="23"/>
      <c r="I113" s="23">
        <v>131174214</v>
      </c>
      <c r="J113" s="67"/>
      <c r="K113" s="23" t="s">
        <v>88</v>
      </c>
      <c r="L113" s="67"/>
      <c r="M113" s="23" t="s">
        <v>88</v>
      </c>
      <c r="N113" s="67"/>
      <c r="O113" s="23" t="s">
        <v>88</v>
      </c>
      <c r="P113" s="67"/>
      <c r="Q113" s="23" t="s">
        <v>88</v>
      </c>
    </row>
    <row r="114" spans="1:17" ht="39.75" customHeight="1" x14ac:dyDescent="0.6">
      <c r="A114" s="105" t="s">
        <v>93</v>
      </c>
      <c r="B114" s="36"/>
      <c r="C114" s="23" t="s">
        <v>88</v>
      </c>
      <c r="D114" s="23"/>
      <c r="E114" s="23" t="s">
        <v>88</v>
      </c>
      <c r="F114" s="23"/>
      <c r="G114" s="23">
        <v>6519884740</v>
      </c>
      <c r="H114" s="23"/>
      <c r="I114" s="23">
        <v>6519884740</v>
      </c>
      <c r="J114" s="67"/>
      <c r="K114" s="23" t="s">
        <v>88</v>
      </c>
      <c r="L114" s="67"/>
      <c r="M114" s="23" t="s">
        <v>88</v>
      </c>
      <c r="N114" s="67"/>
      <c r="O114" s="23" t="s">
        <v>88</v>
      </c>
      <c r="P114" s="67"/>
      <c r="Q114" s="23" t="s">
        <v>88</v>
      </c>
    </row>
    <row r="115" spans="1:17" ht="39.75" customHeight="1" x14ac:dyDescent="0.6">
      <c r="A115" s="105" t="s">
        <v>72</v>
      </c>
      <c r="B115" s="36"/>
      <c r="C115" s="23" t="s">
        <v>88</v>
      </c>
      <c r="D115" s="23"/>
      <c r="E115" s="23" t="s">
        <v>88</v>
      </c>
      <c r="F115" s="23"/>
      <c r="G115" s="23">
        <v>645783505</v>
      </c>
      <c r="H115" s="23"/>
      <c r="I115" s="23">
        <v>645783505</v>
      </c>
      <c r="J115" s="67"/>
      <c r="K115" s="23" t="s">
        <v>88</v>
      </c>
      <c r="L115" s="67"/>
      <c r="M115" s="23" t="s">
        <v>88</v>
      </c>
      <c r="N115" s="67"/>
      <c r="O115" s="23" t="s">
        <v>88</v>
      </c>
      <c r="P115" s="67"/>
      <c r="Q115" s="23" t="s">
        <v>88</v>
      </c>
    </row>
    <row r="116" spans="1:17" ht="39.75" customHeight="1" thickBot="1" x14ac:dyDescent="0.65">
      <c r="A116" s="104" t="s">
        <v>85</v>
      </c>
      <c r="B116" s="36"/>
      <c r="C116" s="111" t="s">
        <v>88</v>
      </c>
      <c r="D116" s="23"/>
      <c r="E116" s="111" t="s">
        <v>88</v>
      </c>
      <c r="F116" s="23"/>
      <c r="G116" s="111">
        <v>63727119632</v>
      </c>
      <c r="H116" s="23"/>
      <c r="I116" s="111">
        <v>63727119632</v>
      </c>
      <c r="J116" s="67"/>
      <c r="K116" s="111" t="s">
        <v>88</v>
      </c>
      <c r="L116" s="67"/>
      <c r="M116" s="111" t="s">
        <v>88</v>
      </c>
      <c r="N116" s="67"/>
      <c r="O116" s="111" t="s">
        <v>88</v>
      </c>
      <c r="P116" s="67"/>
      <c r="Q116" s="111" t="s">
        <v>88</v>
      </c>
    </row>
    <row r="117" spans="1:17" ht="39.75" customHeight="1" thickBot="1" x14ac:dyDescent="0.45">
      <c r="A117" s="106" t="s">
        <v>77</v>
      </c>
      <c r="B117" s="36"/>
      <c r="C117" s="112">
        <f>SUM(C98:C116)</f>
        <v>3510818540</v>
      </c>
      <c r="D117" s="23"/>
      <c r="E117" s="112">
        <f>SUM(E98:E116)</f>
        <v>3882362929566</v>
      </c>
      <c r="F117" s="23"/>
      <c r="G117" s="112">
        <f>SUM(G98:G116)</f>
        <v>-3865988685191</v>
      </c>
      <c r="H117" s="23"/>
      <c r="I117" s="112">
        <f>SUM(I98:I116)</f>
        <v>16374244384</v>
      </c>
      <c r="J117" s="23"/>
      <c r="K117" s="112">
        <f>SUM(K98:K116)</f>
        <v>3510818540</v>
      </c>
      <c r="L117" s="23"/>
      <c r="M117" s="112">
        <f>SUM(M98:M116)</f>
        <v>3882362929566</v>
      </c>
      <c r="N117" s="23"/>
      <c r="O117" s="112">
        <f>SUM(O98:O116)</f>
        <v>-3570857239167</v>
      </c>
      <c r="P117" s="23"/>
      <c r="Q117" s="112">
        <f>SUM(Q98:Q116)</f>
        <v>353373044777</v>
      </c>
    </row>
    <row r="118" spans="1:17" ht="16.5" thickTop="1" x14ac:dyDescent="0.4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</row>
    <row r="120" spans="1:17" x14ac:dyDescent="0.2">
      <c r="Q120" s="114"/>
    </row>
    <row r="121" spans="1:17" x14ac:dyDescent="0.2">
      <c r="Q121" s="114"/>
    </row>
  </sheetData>
  <mergeCells count="32">
    <mergeCell ref="A90:Q90"/>
    <mergeCell ref="A91:Q91"/>
    <mergeCell ref="A92:Q92"/>
    <mergeCell ref="A94:Q94"/>
    <mergeCell ref="C95:Q95"/>
    <mergeCell ref="A96:A97"/>
    <mergeCell ref="C96:I96"/>
    <mergeCell ref="K96:Q96"/>
    <mergeCell ref="A60:Q60"/>
    <mergeCell ref="A61:Q61"/>
    <mergeCell ref="A62:Q62"/>
    <mergeCell ref="A64:Q64"/>
    <mergeCell ref="C65:Q65"/>
    <mergeCell ref="A66:A67"/>
    <mergeCell ref="C66:I66"/>
    <mergeCell ref="K66:Q66"/>
    <mergeCell ref="A30:Q30"/>
    <mergeCell ref="A31:Q31"/>
    <mergeCell ref="A32:Q32"/>
    <mergeCell ref="A34:Q34"/>
    <mergeCell ref="C35:Q35"/>
    <mergeCell ref="A36:A37"/>
    <mergeCell ref="C36:I36"/>
    <mergeCell ref="K36:Q36"/>
    <mergeCell ref="A1:Q1"/>
    <mergeCell ref="A2:Q2"/>
    <mergeCell ref="A3:Q3"/>
    <mergeCell ref="A5:Q5"/>
    <mergeCell ref="A7:A8"/>
    <mergeCell ref="C7:I7"/>
    <mergeCell ref="K7:Q7"/>
    <mergeCell ref="C6:Q6"/>
  </mergeCells>
  <conditionalFormatting sqref="A83:A89 A98:A99">
    <cfRule type="duplicateValues" dxfId="2" priority="1"/>
  </conditionalFormatting>
  <conditionalFormatting sqref="A113:A116 A82">
    <cfRule type="duplicateValues" dxfId="1" priority="2"/>
  </conditionalFormatting>
  <conditionalFormatting sqref="A80:A81">
    <cfRule type="duplicateValues" dxfId="0" priority="8"/>
  </conditionalFormatting>
  <pageMargins left="0.7" right="0.7" top="0.75" bottom="0.75" header="0.3" footer="0.3"/>
  <pageSetup paperSize="9" scale="41" fitToHeight="0" orientation="landscape" r:id="rId1"/>
  <rowBreaks count="3" manualBreakCount="3">
    <brk id="28" max="17" man="1"/>
    <brk id="58" max="17" man="1"/>
    <brk id="88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9"/>
  <sheetViews>
    <sheetView rightToLeft="1" view="pageBreakPreview" topLeftCell="A40" zoomScale="60" zoomScaleNormal="100" workbookViewId="0">
      <selection activeCell="O21" sqref="O21"/>
    </sheetView>
  </sheetViews>
  <sheetFormatPr defaultRowHeight="15.75" x14ac:dyDescent="0.4"/>
  <cols>
    <col min="1" max="1" width="48.7109375" style="36" customWidth="1"/>
    <col min="2" max="2" width="1.28515625" style="36" customWidth="1"/>
    <col min="3" max="3" width="39.7109375" style="36" customWidth="1"/>
    <col min="4" max="4" width="1.28515625" style="36" customWidth="1"/>
    <col min="5" max="5" width="34" style="36" customWidth="1"/>
    <col min="6" max="6" width="1.28515625" style="36" customWidth="1"/>
    <col min="7" max="7" width="33.28515625" style="36" customWidth="1"/>
    <col min="8" max="8" width="1.28515625" style="36" customWidth="1"/>
    <col min="9" max="9" width="38" style="36" bestFit="1" customWidth="1"/>
    <col min="10" max="10" width="1.28515625" style="36" customWidth="1"/>
    <col min="11" max="11" width="37.42578125" style="36" customWidth="1"/>
    <col min="12" max="12" width="1.28515625" style="36" customWidth="1"/>
    <col min="13" max="13" width="44.7109375" style="36" customWidth="1"/>
    <col min="14" max="14" width="1.28515625" style="36" customWidth="1"/>
    <col min="15" max="15" width="46.5703125" style="36" customWidth="1"/>
    <col min="16" max="16" width="1.28515625" style="36" customWidth="1"/>
    <col min="17" max="17" width="36.140625" style="36" customWidth="1"/>
    <col min="18" max="18" width="1.28515625" style="118" customWidth="1"/>
    <col min="19" max="19" width="14.28515625" style="36" bestFit="1" customWidth="1"/>
    <col min="20" max="16384" width="9.140625" style="36"/>
  </cols>
  <sheetData>
    <row r="1" spans="1:18" ht="39.75" customHeight="1" x14ac:dyDescent="0.75">
      <c r="A1" s="93" t="str">
        <f>درآمد!A1</f>
        <v>صندوق سرمایه گذاری بخشی پتروشیمی دماوند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16"/>
    </row>
    <row r="2" spans="1:18" ht="39.75" customHeight="1" x14ac:dyDescent="0.4">
      <c r="A2" s="93" t="str">
        <f>درآمد!A2</f>
        <v>صورت وضعیت درآمدها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17"/>
    </row>
    <row r="3" spans="1:18" ht="39.75" customHeight="1" x14ac:dyDescent="0.4">
      <c r="A3" s="93" t="str">
        <f>درآمد!A3</f>
        <v>یک ماهه منتهی به 31 اردیبهشت 1404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17"/>
    </row>
    <row r="4" spans="1:18" ht="39.75" customHeight="1" x14ac:dyDescent="0.4"/>
    <row r="5" spans="1:18" ht="39.75" customHeight="1" x14ac:dyDescent="0.4">
      <c r="A5" s="126" t="s">
        <v>203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0"/>
    </row>
    <row r="6" spans="1:18" ht="39.75" customHeight="1" x14ac:dyDescent="0.65">
      <c r="A6" s="119"/>
      <c r="B6" s="119"/>
      <c r="C6" s="121" t="s">
        <v>171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0"/>
    </row>
    <row r="7" spans="1:18" ht="39.75" customHeight="1" thickBot="1" x14ac:dyDescent="0.7">
      <c r="A7" s="122" t="s">
        <v>117</v>
      </c>
      <c r="C7" s="94" t="s">
        <v>185</v>
      </c>
      <c r="D7" s="94"/>
      <c r="E7" s="94"/>
      <c r="F7" s="94"/>
      <c r="G7" s="94"/>
      <c r="H7" s="94"/>
      <c r="I7" s="94"/>
      <c r="J7" s="67"/>
      <c r="K7" s="94" t="s">
        <v>186</v>
      </c>
      <c r="L7" s="94"/>
      <c r="M7" s="94"/>
      <c r="N7" s="94"/>
      <c r="O7" s="94"/>
      <c r="P7" s="94"/>
      <c r="Q7" s="94"/>
      <c r="R7" s="123"/>
    </row>
    <row r="8" spans="1:18" ht="35.25" customHeight="1" thickBot="1" x14ac:dyDescent="0.65">
      <c r="A8" s="124"/>
      <c r="C8" s="65" t="s">
        <v>9</v>
      </c>
      <c r="D8" s="66"/>
      <c r="E8" s="65" t="s">
        <v>137</v>
      </c>
      <c r="F8" s="66"/>
      <c r="G8" s="65" t="s">
        <v>138</v>
      </c>
      <c r="H8" s="66"/>
      <c r="I8" s="65" t="s">
        <v>139</v>
      </c>
      <c r="J8" s="67"/>
      <c r="K8" s="65" t="s">
        <v>9</v>
      </c>
      <c r="L8" s="66"/>
      <c r="M8" s="65" t="s">
        <v>137</v>
      </c>
      <c r="N8" s="66"/>
      <c r="O8" s="65" t="s">
        <v>138</v>
      </c>
      <c r="P8" s="66"/>
      <c r="Q8" s="63" t="s">
        <v>139</v>
      </c>
      <c r="R8" s="123"/>
    </row>
    <row r="9" spans="1:18" ht="39.75" customHeight="1" x14ac:dyDescent="0.4">
      <c r="A9" s="127" t="s">
        <v>20</v>
      </c>
      <c r="B9" s="128"/>
      <c r="C9" s="129">
        <v>38800000</v>
      </c>
      <c r="D9" s="53"/>
      <c r="E9" s="129">
        <v>166801562981</v>
      </c>
      <c r="F9" s="53"/>
      <c r="G9" s="129">
        <v>-137566492016</v>
      </c>
      <c r="H9" s="53"/>
      <c r="I9" s="129">
        <v>29235070965</v>
      </c>
      <c r="J9" s="53"/>
      <c r="K9" s="129">
        <v>38800000</v>
      </c>
      <c r="L9" s="53"/>
      <c r="M9" s="129">
        <v>166801562981</v>
      </c>
      <c r="N9" s="53"/>
      <c r="O9" s="129">
        <v>-137566492016</v>
      </c>
      <c r="P9" s="53"/>
      <c r="Q9" s="129">
        <v>29235070965</v>
      </c>
      <c r="R9" s="125"/>
    </row>
    <row r="10" spans="1:18" ht="39.75" customHeight="1" x14ac:dyDescent="0.4">
      <c r="A10" s="104" t="s">
        <v>46</v>
      </c>
      <c r="B10" s="128"/>
      <c r="C10" s="23">
        <v>3000000</v>
      </c>
      <c r="D10" s="53"/>
      <c r="E10" s="23">
        <v>68828022304</v>
      </c>
      <c r="F10" s="53"/>
      <c r="G10" s="23">
        <v>-51984397755</v>
      </c>
      <c r="H10" s="53"/>
      <c r="I10" s="23">
        <v>16843624549</v>
      </c>
      <c r="J10" s="53"/>
      <c r="K10" s="23">
        <v>6114352</v>
      </c>
      <c r="L10" s="53"/>
      <c r="M10" s="23">
        <v>124445460844</v>
      </c>
      <c r="N10" s="53"/>
      <c r="O10" s="23">
        <v>-106045079154</v>
      </c>
      <c r="P10" s="53"/>
      <c r="Q10" s="23">
        <v>18400381690</v>
      </c>
      <c r="R10" s="125"/>
    </row>
    <row r="11" spans="1:18" ht="39.75" customHeight="1" x14ac:dyDescent="0.4">
      <c r="A11" s="104" t="s">
        <v>71</v>
      </c>
      <c r="B11" s="128"/>
      <c r="C11" s="23">
        <v>580134266</v>
      </c>
      <c r="D11" s="53"/>
      <c r="E11" s="23">
        <v>392298777344</v>
      </c>
      <c r="F11" s="53"/>
      <c r="G11" s="23">
        <v>-377543476364</v>
      </c>
      <c r="H11" s="53"/>
      <c r="I11" s="23">
        <v>14755300980</v>
      </c>
      <c r="J11" s="53"/>
      <c r="K11" s="23">
        <v>580134266</v>
      </c>
      <c r="L11" s="53"/>
      <c r="M11" s="23">
        <v>392298777344</v>
      </c>
      <c r="N11" s="53"/>
      <c r="O11" s="23">
        <v>-377543476364</v>
      </c>
      <c r="P11" s="53"/>
      <c r="Q11" s="23">
        <v>14755300980</v>
      </c>
      <c r="R11" s="125"/>
    </row>
    <row r="12" spans="1:18" ht="39.75" customHeight="1" x14ac:dyDescent="0.4">
      <c r="A12" s="104" t="s">
        <v>55</v>
      </c>
      <c r="B12" s="128"/>
      <c r="C12" s="23">
        <v>4937571</v>
      </c>
      <c r="D12" s="53"/>
      <c r="E12" s="23">
        <v>36462178279</v>
      </c>
      <c r="F12" s="53"/>
      <c r="G12" s="23">
        <v>-29967135284</v>
      </c>
      <c r="H12" s="53"/>
      <c r="I12" s="23">
        <v>6495042995</v>
      </c>
      <c r="J12" s="53"/>
      <c r="K12" s="23">
        <v>5537571</v>
      </c>
      <c r="L12" s="53"/>
      <c r="M12" s="23">
        <v>40661045501</v>
      </c>
      <c r="N12" s="53"/>
      <c r="O12" s="23">
        <v>-33610047013</v>
      </c>
      <c r="P12" s="53"/>
      <c r="Q12" s="23">
        <v>7050998488</v>
      </c>
      <c r="R12" s="125"/>
    </row>
    <row r="13" spans="1:18" ht="39.75" customHeight="1" x14ac:dyDescent="0.4">
      <c r="A13" s="104" t="s">
        <v>30</v>
      </c>
      <c r="B13" s="128"/>
      <c r="C13" s="23">
        <v>698607</v>
      </c>
      <c r="D13" s="53"/>
      <c r="E13" s="23">
        <v>36524860425</v>
      </c>
      <c r="F13" s="53"/>
      <c r="G13" s="23">
        <v>-30281633095</v>
      </c>
      <c r="H13" s="53"/>
      <c r="I13" s="23">
        <v>6243227330</v>
      </c>
      <c r="J13" s="53"/>
      <c r="K13" s="23">
        <v>698607</v>
      </c>
      <c r="L13" s="53"/>
      <c r="M13" s="23">
        <v>36524860425</v>
      </c>
      <c r="N13" s="53"/>
      <c r="O13" s="23">
        <v>-30281633095</v>
      </c>
      <c r="P13" s="53"/>
      <c r="Q13" s="23">
        <v>6243227330</v>
      </c>
      <c r="R13" s="125"/>
    </row>
    <row r="14" spans="1:18" ht="39.75" customHeight="1" x14ac:dyDescent="0.4">
      <c r="A14" s="104" t="s">
        <v>49</v>
      </c>
      <c r="B14" s="128"/>
      <c r="C14" s="23">
        <v>1700450</v>
      </c>
      <c r="D14" s="53"/>
      <c r="E14" s="23">
        <v>19380921713</v>
      </c>
      <c r="F14" s="53"/>
      <c r="G14" s="23">
        <v>-14150398176</v>
      </c>
      <c r="H14" s="53"/>
      <c r="I14" s="23">
        <v>5230523537</v>
      </c>
      <c r="J14" s="53"/>
      <c r="K14" s="23">
        <v>1700450</v>
      </c>
      <c r="L14" s="53"/>
      <c r="M14" s="23">
        <v>19380921713</v>
      </c>
      <c r="N14" s="53"/>
      <c r="O14" s="23">
        <v>-14150398176</v>
      </c>
      <c r="P14" s="53"/>
      <c r="Q14" s="23">
        <v>5230523537</v>
      </c>
      <c r="R14" s="125"/>
    </row>
    <row r="15" spans="1:18" ht="39.75" customHeight="1" x14ac:dyDescent="0.4">
      <c r="A15" s="104" t="s">
        <v>34</v>
      </c>
      <c r="B15" s="128"/>
      <c r="C15" s="23">
        <v>1657992</v>
      </c>
      <c r="D15" s="53"/>
      <c r="E15" s="23">
        <v>9361361093</v>
      </c>
      <c r="F15" s="53"/>
      <c r="G15" s="23">
        <v>-5760206531</v>
      </c>
      <c r="H15" s="53"/>
      <c r="I15" s="23">
        <v>3601154562</v>
      </c>
      <c r="J15" s="53"/>
      <c r="K15" s="23">
        <v>1657992</v>
      </c>
      <c r="L15" s="53"/>
      <c r="M15" s="23">
        <v>9361361093</v>
      </c>
      <c r="N15" s="53"/>
      <c r="O15" s="23">
        <v>-5760206531</v>
      </c>
      <c r="P15" s="53"/>
      <c r="Q15" s="23">
        <v>3601154562</v>
      </c>
      <c r="R15" s="125"/>
    </row>
    <row r="16" spans="1:18" ht="39.75" customHeight="1" x14ac:dyDescent="0.4">
      <c r="A16" s="104" t="s">
        <v>64</v>
      </c>
      <c r="B16" s="128"/>
      <c r="C16" s="23">
        <v>1800000</v>
      </c>
      <c r="D16" s="53"/>
      <c r="E16" s="23">
        <v>12739890974</v>
      </c>
      <c r="F16" s="53"/>
      <c r="G16" s="23">
        <v>-9764838974</v>
      </c>
      <c r="H16" s="53"/>
      <c r="I16" s="23">
        <v>2975052000</v>
      </c>
      <c r="J16" s="53"/>
      <c r="K16" s="23">
        <v>1800000</v>
      </c>
      <c r="L16" s="53"/>
      <c r="M16" s="23">
        <v>12739890974</v>
      </c>
      <c r="N16" s="53"/>
      <c r="O16" s="23">
        <v>-9764838974</v>
      </c>
      <c r="P16" s="53"/>
      <c r="Q16" s="23">
        <v>2975052000</v>
      </c>
      <c r="R16" s="125"/>
    </row>
    <row r="17" spans="1:18" ht="39.75" customHeight="1" x14ac:dyDescent="0.4">
      <c r="A17" s="104" t="s">
        <v>45</v>
      </c>
      <c r="B17" s="128"/>
      <c r="C17" s="23">
        <v>2632453</v>
      </c>
      <c r="D17" s="53"/>
      <c r="E17" s="23">
        <v>7431683364</v>
      </c>
      <c r="F17" s="53"/>
      <c r="G17" s="23">
        <v>-5379284715</v>
      </c>
      <c r="H17" s="53"/>
      <c r="I17" s="23">
        <v>2052398649</v>
      </c>
      <c r="J17" s="53"/>
      <c r="K17" s="23">
        <v>2632453</v>
      </c>
      <c r="L17" s="53"/>
      <c r="M17" s="23">
        <v>7431683364</v>
      </c>
      <c r="N17" s="53"/>
      <c r="O17" s="23">
        <v>-5379284715</v>
      </c>
      <c r="P17" s="53"/>
      <c r="Q17" s="23">
        <v>2052398649</v>
      </c>
      <c r="R17" s="125"/>
    </row>
    <row r="18" spans="1:18" ht="39.75" customHeight="1" x14ac:dyDescent="0.4">
      <c r="A18" s="104" t="s">
        <v>60</v>
      </c>
      <c r="B18" s="128"/>
      <c r="C18" s="23">
        <v>800000</v>
      </c>
      <c r="D18" s="53"/>
      <c r="E18" s="23">
        <v>12286458106</v>
      </c>
      <c r="F18" s="53"/>
      <c r="G18" s="23">
        <v>-10606531306</v>
      </c>
      <c r="H18" s="53"/>
      <c r="I18" s="23">
        <v>1679926800</v>
      </c>
      <c r="J18" s="53"/>
      <c r="K18" s="23">
        <v>800000</v>
      </c>
      <c r="L18" s="53"/>
      <c r="M18" s="23">
        <v>12286458106</v>
      </c>
      <c r="N18" s="53"/>
      <c r="O18" s="23">
        <v>-10606531306</v>
      </c>
      <c r="P18" s="53"/>
      <c r="Q18" s="23">
        <v>1679926800</v>
      </c>
      <c r="R18" s="125"/>
    </row>
    <row r="19" spans="1:18" ht="39.75" customHeight="1" x14ac:dyDescent="0.4">
      <c r="A19" s="104" t="s">
        <v>36</v>
      </c>
      <c r="B19" s="128"/>
      <c r="C19" s="23">
        <v>285750</v>
      </c>
      <c r="D19" s="53"/>
      <c r="E19" s="23">
        <v>15213068771</v>
      </c>
      <c r="F19" s="53"/>
      <c r="G19" s="23">
        <v>-13529127881</v>
      </c>
      <c r="H19" s="53"/>
      <c r="I19" s="23">
        <v>1683940890</v>
      </c>
      <c r="J19" s="53"/>
      <c r="K19" s="23">
        <v>285750</v>
      </c>
      <c r="L19" s="53"/>
      <c r="M19" s="23">
        <v>15213068771</v>
      </c>
      <c r="N19" s="53"/>
      <c r="O19" s="23">
        <v>-13529127881</v>
      </c>
      <c r="P19" s="53"/>
      <c r="Q19" s="23">
        <v>1683940890</v>
      </c>
      <c r="R19" s="125"/>
    </row>
    <row r="20" spans="1:18" ht="39.75" customHeight="1" x14ac:dyDescent="0.4">
      <c r="A20" s="104" t="s">
        <v>39</v>
      </c>
      <c r="B20" s="128"/>
      <c r="C20" s="23">
        <v>487109</v>
      </c>
      <c r="D20" s="53"/>
      <c r="E20" s="23">
        <v>6829522043</v>
      </c>
      <c r="F20" s="53"/>
      <c r="G20" s="23">
        <v>-5467417071</v>
      </c>
      <c r="H20" s="53"/>
      <c r="I20" s="23">
        <v>1362104972</v>
      </c>
      <c r="J20" s="53"/>
      <c r="K20" s="23">
        <v>487109</v>
      </c>
      <c r="L20" s="53"/>
      <c r="M20" s="23">
        <v>6829522043</v>
      </c>
      <c r="N20" s="53"/>
      <c r="O20" s="23">
        <v>-5467417071</v>
      </c>
      <c r="P20" s="53"/>
      <c r="Q20" s="23">
        <v>1362104972</v>
      </c>
      <c r="R20" s="125"/>
    </row>
    <row r="21" spans="1:18" ht="39.75" customHeight="1" x14ac:dyDescent="0.4">
      <c r="A21" s="104" t="s">
        <v>47</v>
      </c>
      <c r="B21" s="128"/>
      <c r="C21" s="23">
        <v>5513844</v>
      </c>
      <c r="D21" s="53"/>
      <c r="E21" s="23">
        <v>9429920192</v>
      </c>
      <c r="F21" s="53"/>
      <c r="G21" s="23">
        <v>-8408907724</v>
      </c>
      <c r="H21" s="53"/>
      <c r="I21" s="23">
        <v>1021012468</v>
      </c>
      <c r="J21" s="53"/>
      <c r="K21" s="23">
        <v>5513844</v>
      </c>
      <c r="L21" s="53"/>
      <c r="M21" s="23">
        <v>9429920192</v>
      </c>
      <c r="N21" s="53"/>
      <c r="O21" s="23">
        <v>-8408907724</v>
      </c>
      <c r="P21" s="53"/>
      <c r="Q21" s="23">
        <v>1021012468</v>
      </c>
      <c r="R21" s="125"/>
    </row>
    <row r="22" spans="1:18" ht="39.75" customHeight="1" x14ac:dyDescent="0.4">
      <c r="A22" s="104" t="s">
        <v>42</v>
      </c>
      <c r="B22" s="128"/>
      <c r="C22" s="23">
        <v>1735355</v>
      </c>
      <c r="D22" s="53"/>
      <c r="E22" s="23">
        <v>10557181443</v>
      </c>
      <c r="F22" s="53"/>
      <c r="G22" s="23">
        <v>-9584899606</v>
      </c>
      <c r="H22" s="53"/>
      <c r="I22" s="23">
        <v>972281837</v>
      </c>
      <c r="J22" s="53"/>
      <c r="K22" s="23">
        <v>1735355</v>
      </c>
      <c r="L22" s="53"/>
      <c r="M22" s="23">
        <v>10557181443</v>
      </c>
      <c r="N22" s="53"/>
      <c r="O22" s="23">
        <v>-9584899606</v>
      </c>
      <c r="P22" s="53"/>
      <c r="Q22" s="23">
        <v>972281837</v>
      </c>
      <c r="R22" s="125"/>
    </row>
    <row r="23" spans="1:18" ht="39.75" customHeight="1" x14ac:dyDescent="0.4">
      <c r="A23" s="104" t="s">
        <v>65</v>
      </c>
      <c r="B23" s="128"/>
      <c r="C23" s="23">
        <v>800000</v>
      </c>
      <c r="D23" s="53"/>
      <c r="E23" s="23">
        <v>7604482544</v>
      </c>
      <c r="F23" s="53"/>
      <c r="G23" s="23">
        <v>-6809451345</v>
      </c>
      <c r="H23" s="53"/>
      <c r="I23" s="23">
        <v>795031199</v>
      </c>
      <c r="J23" s="53"/>
      <c r="K23" s="23">
        <v>800000</v>
      </c>
      <c r="L23" s="53"/>
      <c r="M23" s="23">
        <v>7604482544</v>
      </c>
      <c r="N23" s="53"/>
      <c r="O23" s="23">
        <v>-6809451345</v>
      </c>
      <c r="P23" s="53"/>
      <c r="Q23" s="23">
        <v>795031199</v>
      </c>
      <c r="R23" s="125"/>
    </row>
    <row r="24" spans="1:18" ht="39.75" customHeight="1" x14ac:dyDescent="0.4">
      <c r="A24" s="104" t="s">
        <v>56</v>
      </c>
      <c r="B24" s="128"/>
      <c r="C24" s="23">
        <v>2000000</v>
      </c>
      <c r="D24" s="53"/>
      <c r="E24" s="23">
        <v>3767449530</v>
      </c>
      <c r="F24" s="53"/>
      <c r="G24" s="23">
        <v>-3148469048</v>
      </c>
      <c r="H24" s="53"/>
      <c r="I24" s="23">
        <v>618980482</v>
      </c>
      <c r="J24" s="53"/>
      <c r="K24" s="23">
        <v>2000000</v>
      </c>
      <c r="L24" s="53"/>
      <c r="M24" s="23">
        <v>3767449530</v>
      </c>
      <c r="N24" s="53"/>
      <c r="O24" s="23">
        <v>-3148469048</v>
      </c>
      <c r="P24" s="53"/>
      <c r="Q24" s="23">
        <v>618980482</v>
      </c>
      <c r="R24" s="125"/>
    </row>
    <row r="25" spans="1:18" ht="39.75" customHeight="1" x14ac:dyDescent="0.4">
      <c r="A25" s="104" t="s">
        <v>68</v>
      </c>
      <c r="B25" s="128"/>
      <c r="C25" s="23">
        <v>35892683</v>
      </c>
      <c r="D25" s="53"/>
      <c r="E25" s="23">
        <v>23726616360</v>
      </c>
      <c r="F25" s="53"/>
      <c r="G25" s="23">
        <v>-23066172183</v>
      </c>
      <c r="H25" s="53"/>
      <c r="I25" s="23">
        <v>660444177</v>
      </c>
      <c r="J25" s="53"/>
      <c r="K25" s="23">
        <v>35892683</v>
      </c>
      <c r="L25" s="53"/>
      <c r="M25" s="23">
        <v>23726616360</v>
      </c>
      <c r="N25" s="53"/>
      <c r="O25" s="23">
        <v>-23066172183</v>
      </c>
      <c r="P25" s="53"/>
      <c r="Q25" s="23">
        <v>660444177</v>
      </c>
      <c r="R25" s="125"/>
    </row>
    <row r="26" spans="1:18" ht="39.75" customHeight="1" x14ac:dyDescent="0.4">
      <c r="A26" s="104" t="s">
        <v>27</v>
      </c>
      <c r="B26" s="128"/>
      <c r="C26" s="23">
        <v>100000</v>
      </c>
      <c r="D26" s="53"/>
      <c r="E26" s="23">
        <v>6878826005</v>
      </c>
      <c r="F26" s="53"/>
      <c r="G26" s="23">
        <v>-6385359256</v>
      </c>
      <c r="H26" s="53"/>
      <c r="I26" s="23">
        <v>493466749</v>
      </c>
      <c r="J26" s="53"/>
      <c r="K26" s="23">
        <v>100000</v>
      </c>
      <c r="L26" s="53"/>
      <c r="M26" s="23">
        <v>6878826005</v>
      </c>
      <c r="N26" s="53"/>
      <c r="O26" s="23">
        <v>-6385359256</v>
      </c>
      <c r="P26" s="53"/>
      <c r="Q26" s="23">
        <v>493466749</v>
      </c>
      <c r="R26" s="125"/>
    </row>
    <row r="27" spans="1:18" ht="39.75" customHeight="1" x14ac:dyDescent="0.4">
      <c r="A27" s="104" t="s">
        <v>58</v>
      </c>
      <c r="B27" s="128"/>
      <c r="C27" s="23">
        <v>100000</v>
      </c>
      <c r="D27" s="53"/>
      <c r="E27" s="23">
        <v>6304265100</v>
      </c>
      <c r="F27" s="53"/>
      <c r="G27" s="23">
        <v>-5816225552</v>
      </c>
      <c r="H27" s="53"/>
      <c r="I27" s="23">
        <v>488039548</v>
      </c>
      <c r="J27" s="53"/>
      <c r="K27" s="23">
        <v>100000</v>
      </c>
      <c r="L27" s="53"/>
      <c r="M27" s="23">
        <v>6304265100</v>
      </c>
      <c r="N27" s="53"/>
      <c r="O27" s="23">
        <v>-5816225552</v>
      </c>
      <c r="P27" s="53"/>
      <c r="Q27" s="23">
        <v>488039548</v>
      </c>
      <c r="R27" s="125"/>
    </row>
    <row r="28" spans="1:18" ht="39.75" customHeight="1" x14ac:dyDescent="0.4">
      <c r="A28" s="104" t="s">
        <v>18</v>
      </c>
      <c r="B28" s="128"/>
      <c r="C28" s="23">
        <v>14774544</v>
      </c>
      <c r="D28" s="53"/>
      <c r="E28" s="23">
        <v>10727580708</v>
      </c>
      <c r="F28" s="53"/>
      <c r="G28" s="23">
        <v>-10282142144</v>
      </c>
      <c r="H28" s="53"/>
      <c r="I28" s="23">
        <v>445438564</v>
      </c>
      <c r="J28" s="53"/>
      <c r="K28" s="23">
        <v>14774544</v>
      </c>
      <c r="L28" s="53"/>
      <c r="M28" s="23">
        <v>10727580708</v>
      </c>
      <c r="N28" s="53"/>
      <c r="O28" s="23">
        <v>-10282142144</v>
      </c>
      <c r="P28" s="53"/>
      <c r="Q28" s="23">
        <v>445438564</v>
      </c>
      <c r="R28" s="125"/>
    </row>
    <row r="29" spans="1:18" ht="39.75" customHeight="1" x14ac:dyDescent="0.4">
      <c r="A29" s="104" t="s">
        <v>51</v>
      </c>
      <c r="B29" s="128"/>
      <c r="C29" s="23">
        <v>249996</v>
      </c>
      <c r="D29" s="53"/>
      <c r="E29" s="23">
        <v>1819082428</v>
      </c>
      <c r="F29" s="53"/>
      <c r="G29" s="23">
        <v>-1718731033</v>
      </c>
      <c r="H29" s="53"/>
      <c r="I29" s="23">
        <v>100351395</v>
      </c>
      <c r="J29" s="53"/>
      <c r="K29" s="23">
        <v>249996</v>
      </c>
      <c r="L29" s="53"/>
      <c r="M29" s="23">
        <v>1819082428</v>
      </c>
      <c r="N29" s="53"/>
      <c r="O29" s="23">
        <v>-1718731033</v>
      </c>
      <c r="P29" s="53"/>
      <c r="Q29" s="23">
        <v>100351395</v>
      </c>
      <c r="R29" s="125"/>
    </row>
    <row r="30" spans="1:18" ht="39.75" customHeight="1" x14ac:dyDescent="0.4">
      <c r="A30" s="104" t="s">
        <v>33</v>
      </c>
      <c r="B30" s="128"/>
      <c r="C30" s="23">
        <v>11601</v>
      </c>
      <c r="D30" s="53"/>
      <c r="E30" s="23">
        <v>38118247</v>
      </c>
      <c r="F30" s="53"/>
      <c r="G30" s="23">
        <v>-41151832</v>
      </c>
      <c r="H30" s="53"/>
      <c r="I30" s="23">
        <v>-3033585</v>
      </c>
      <c r="J30" s="53"/>
      <c r="K30" s="23">
        <v>811601</v>
      </c>
      <c r="L30" s="53"/>
      <c r="M30" s="23">
        <v>3606558969</v>
      </c>
      <c r="N30" s="53"/>
      <c r="O30" s="23">
        <v>-3502943756</v>
      </c>
      <c r="P30" s="53"/>
      <c r="Q30" s="23">
        <v>103615213</v>
      </c>
      <c r="R30" s="125"/>
    </row>
    <row r="31" spans="1:18" ht="39.75" customHeight="1" x14ac:dyDescent="0.4">
      <c r="A31" s="104" t="s">
        <v>62</v>
      </c>
      <c r="B31" s="128"/>
      <c r="C31" s="23">
        <v>159798</v>
      </c>
      <c r="D31" s="53"/>
      <c r="E31" s="23">
        <v>900792044</v>
      </c>
      <c r="F31" s="53"/>
      <c r="G31" s="23">
        <v>-849084873</v>
      </c>
      <c r="H31" s="53"/>
      <c r="I31" s="23">
        <v>51707171</v>
      </c>
      <c r="J31" s="53"/>
      <c r="K31" s="23">
        <v>159798</v>
      </c>
      <c r="L31" s="53"/>
      <c r="M31" s="23">
        <v>900792044</v>
      </c>
      <c r="N31" s="53"/>
      <c r="O31" s="23">
        <v>-849084873</v>
      </c>
      <c r="P31" s="53"/>
      <c r="Q31" s="23">
        <v>51707171</v>
      </c>
      <c r="R31" s="125"/>
    </row>
    <row r="32" spans="1:18" ht="39.75" customHeight="1" x14ac:dyDescent="0.4">
      <c r="A32" s="104" t="s">
        <v>50</v>
      </c>
      <c r="B32" s="128"/>
      <c r="C32" s="23">
        <v>4800000</v>
      </c>
      <c r="D32" s="53"/>
      <c r="E32" s="23">
        <v>15788695018</v>
      </c>
      <c r="F32" s="53"/>
      <c r="G32" s="23">
        <v>-18079909978</v>
      </c>
      <c r="H32" s="53"/>
      <c r="I32" s="23">
        <v>-2291214960</v>
      </c>
      <c r="J32" s="53"/>
      <c r="K32" s="23">
        <v>4800000</v>
      </c>
      <c r="L32" s="53"/>
      <c r="M32" s="23">
        <v>15788695018</v>
      </c>
      <c r="N32" s="53"/>
      <c r="O32" s="23">
        <v>-18079909978</v>
      </c>
      <c r="P32" s="53"/>
      <c r="Q32" s="23">
        <v>-2291214960</v>
      </c>
      <c r="R32" s="125"/>
    </row>
    <row r="33" spans="1:18" ht="39.75" customHeight="1" x14ac:dyDescent="0.4">
      <c r="A33" s="104" t="s">
        <v>28</v>
      </c>
      <c r="B33" s="128"/>
      <c r="C33" s="23">
        <v>92015</v>
      </c>
      <c r="D33" s="53"/>
      <c r="E33" s="23">
        <v>10308734631</v>
      </c>
      <c r="F33" s="53"/>
      <c r="G33" s="23">
        <v>-11572963365</v>
      </c>
      <c r="H33" s="53"/>
      <c r="I33" s="23">
        <v>-1264228734</v>
      </c>
      <c r="J33" s="53"/>
      <c r="K33" s="23">
        <v>492825</v>
      </c>
      <c r="L33" s="53"/>
      <c r="M33" s="23">
        <v>55173624414</v>
      </c>
      <c r="N33" s="53"/>
      <c r="O33" s="23">
        <v>-61984102591</v>
      </c>
      <c r="P33" s="53"/>
      <c r="Q33" s="23">
        <v>-6810478177</v>
      </c>
      <c r="R33" s="125"/>
    </row>
    <row r="34" spans="1:18" ht="39.75" customHeight="1" x14ac:dyDescent="0.4">
      <c r="A34" s="104" t="s">
        <v>127</v>
      </c>
      <c r="B34" s="128"/>
      <c r="C34" s="23">
        <v>0</v>
      </c>
      <c r="D34" s="53"/>
      <c r="E34" s="23">
        <v>0</v>
      </c>
      <c r="F34" s="53"/>
      <c r="G34" s="23">
        <v>0</v>
      </c>
      <c r="H34" s="53"/>
      <c r="I34" s="23">
        <v>0</v>
      </c>
      <c r="J34" s="53"/>
      <c r="K34" s="23">
        <v>1361270</v>
      </c>
      <c r="L34" s="53"/>
      <c r="M34" s="23">
        <v>5078448711</v>
      </c>
      <c r="N34" s="53"/>
      <c r="O34" s="23">
        <v>-5003396450</v>
      </c>
      <c r="P34" s="53"/>
      <c r="Q34" s="23">
        <v>75052261</v>
      </c>
      <c r="R34" s="125"/>
    </row>
    <row r="35" spans="1:18" ht="39.75" customHeight="1" x14ac:dyDescent="0.4">
      <c r="A35" s="104" t="s">
        <v>128</v>
      </c>
      <c r="B35" s="128"/>
      <c r="C35" s="23">
        <v>0</v>
      </c>
      <c r="D35" s="53"/>
      <c r="E35" s="23">
        <v>0</v>
      </c>
      <c r="F35" s="53"/>
      <c r="G35" s="23">
        <v>0</v>
      </c>
      <c r="H35" s="53"/>
      <c r="I35" s="23">
        <v>0</v>
      </c>
      <c r="J35" s="53"/>
      <c r="K35" s="23">
        <v>3907695</v>
      </c>
      <c r="L35" s="53"/>
      <c r="M35" s="23">
        <v>17482114832</v>
      </c>
      <c r="N35" s="53"/>
      <c r="O35" s="23">
        <v>-16831535673</v>
      </c>
      <c r="P35" s="53"/>
      <c r="Q35" s="23">
        <v>650579159</v>
      </c>
      <c r="R35" s="125"/>
    </row>
    <row r="36" spans="1:18" ht="39.75" customHeight="1" x14ac:dyDescent="0.4">
      <c r="A36" s="104" t="s">
        <v>52</v>
      </c>
      <c r="B36" s="128"/>
      <c r="C36" s="23">
        <v>0</v>
      </c>
      <c r="D36" s="53"/>
      <c r="E36" s="23">
        <v>0</v>
      </c>
      <c r="F36" s="53"/>
      <c r="G36" s="23">
        <v>0</v>
      </c>
      <c r="H36" s="53"/>
      <c r="I36" s="23">
        <v>0</v>
      </c>
      <c r="J36" s="53"/>
      <c r="K36" s="23">
        <v>400000</v>
      </c>
      <c r="L36" s="53"/>
      <c r="M36" s="23">
        <v>3407603419</v>
      </c>
      <c r="N36" s="53"/>
      <c r="O36" s="23">
        <v>-2851215059</v>
      </c>
      <c r="P36" s="53"/>
      <c r="Q36" s="23">
        <v>556388360</v>
      </c>
      <c r="R36" s="125"/>
    </row>
    <row r="37" spans="1:18" ht="39.75" customHeight="1" thickBot="1" x14ac:dyDescent="0.45">
      <c r="A37" s="104" t="s">
        <v>44</v>
      </c>
      <c r="B37" s="128"/>
      <c r="C37" s="111">
        <v>0</v>
      </c>
      <c r="D37" s="53"/>
      <c r="E37" s="111">
        <v>0</v>
      </c>
      <c r="F37" s="53"/>
      <c r="G37" s="111">
        <v>0</v>
      </c>
      <c r="H37" s="53"/>
      <c r="I37" s="111">
        <v>0</v>
      </c>
      <c r="J37" s="53"/>
      <c r="K37" s="111">
        <v>400000</v>
      </c>
      <c r="L37" s="53"/>
      <c r="M37" s="111">
        <v>201990966</v>
      </c>
      <c r="N37" s="53"/>
      <c r="O37" s="111">
        <v>-197627053</v>
      </c>
      <c r="P37" s="53"/>
      <c r="Q37" s="111">
        <v>4363913</v>
      </c>
      <c r="R37" s="125"/>
    </row>
    <row r="38" spans="1:18" ht="39.75" customHeight="1" thickBot="1" x14ac:dyDescent="0.45">
      <c r="A38" s="130" t="s">
        <v>77</v>
      </c>
      <c r="B38" s="128"/>
      <c r="C38" s="112">
        <f>SUM(C9:C37)</f>
        <v>703164034</v>
      </c>
      <c r="D38" s="53"/>
      <c r="E38" s="112">
        <f>SUM(E9:E37)</f>
        <v>892010051647</v>
      </c>
      <c r="F38" s="53"/>
      <c r="G38" s="112">
        <f>SUM(G9:G37)</f>
        <v>-797764407107</v>
      </c>
      <c r="H38" s="53"/>
      <c r="I38" s="112">
        <f>SUM(I9:I37)</f>
        <v>94245644540</v>
      </c>
      <c r="J38" s="53"/>
      <c r="K38" s="112">
        <f>SUM(K9:K37)</f>
        <v>714148161</v>
      </c>
      <c r="L38" s="53"/>
      <c r="M38" s="112">
        <f>SUM(M9:M37)</f>
        <v>1026429845842</v>
      </c>
      <c r="N38" s="53"/>
      <c r="O38" s="112">
        <f>SUM(O9:O37)</f>
        <v>-934224705620</v>
      </c>
      <c r="P38" s="53"/>
      <c r="Q38" s="112">
        <f>SUM(Q9:R37)</f>
        <v>92205140222</v>
      </c>
      <c r="R38" s="125"/>
    </row>
    <row r="39" spans="1:18" ht="39.75" customHeight="1" thickTop="1" x14ac:dyDescent="0.4">
      <c r="A39" s="131"/>
      <c r="B39" s="132"/>
      <c r="C39" s="100"/>
      <c r="D39" s="79"/>
      <c r="E39" s="100"/>
      <c r="F39" s="79"/>
      <c r="G39" s="100"/>
      <c r="H39" s="79"/>
      <c r="I39" s="100"/>
      <c r="J39" s="79"/>
      <c r="K39" s="100"/>
      <c r="L39" s="79"/>
      <c r="M39" s="133"/>
      <c r="N39" s="79"/>
      <c r="O39" s="100"/>
      <c r="P39" s="79"/>
      <c r="Q39" s="100"/>
      <c r="R39" s="125"/>
    </row>
  </sheetData>
  <sortState ref="A9:Q39">
    <sortCondition descending="1" ref="Q9:Q39"/>
  </sortState>
  <mergeCells count="8">
    <mergeCell ref="A1:Q1"/>
    <mergeCell ref="A7:A8"/>
    <mergeCell ref="C7:I7"/>
    <mergeCell ref="K7:Q7"/>
    <mergeCell ref="C6:Q6"/>
    <mergeCell ref="A2:Q2"/>
    <mergeCell ref="A3:Q3"/>
    <mergeCell ref="A5:Q5"/>
  </mergeCells>
  <pageMargins left="0.39" right="0.39" top="0.39" bottom="0.39" header="0" footer="0"/>
  <pageSetup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کاور</vt:lpstr>
      <vt:lpstr>سهام</vt:lpstr>
      <vt:lpstr>اوراق مشتقه</vt:lpstr>
      <vt:lpstr>سپرده</vt:lpstr>
      <vt:lpstr>درآمد</vt:lpstr>
      <vt:lpstr>درآمد  سرمایه گذاری در سهام </vt:lpstr>
      <vt:lpstr>درآمد سود سهام</vt:lpstr>
      <vt:lpstr>درآمد ناشی از تغییر قیمت سهام</vt:lpstr>
      <vt:lpstr>درآمد ناشی از فروش</vt:lpstr>
      <vt:lpstr>درآمد اعمال اختیار</vt:lpstr>
      <vt:lpstr>درآمد سپرده بانکی</vt:lpstr>
      <vt:lpstr>سود سپرده بانکی</vt:lpstr>
      <vt:lpstr>سایر درآمدها</vt:lpstr>
      <vt:lpstr>'اوراق مشتقه'!Print_Area</vt:lpstr>
      <vt:lpstr>درآمد!Print_Area</vt:lpstr>
      <vt:lpstr>'درآمد  سرمایه گذاری در سهام '!Print_Area</vt:lpstr>
      <vt:lpstr>'درآمد اعمال اختیار'!Print_Area</vt:lpstr>
      <vt:lpstr>'درآمد سپرده بانکی'!Print_Area</vt:lpstr>
      <vt:lpstr>'درآمد سود سهام'!Print_Area</vt:lpstr>
      <vt:lpstr>'درآمد ناشی از تغییر قیمت سهام'!Print_Area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moner tabrizi</dc:creator>
  <dc:description/>
  <cp:lastModifiedBy>moner tabrizi</cp:lastModifiedBy>
  <cp:lastPrinted>2025-05-31T17:24:50Z</cp:lastPrinted>
  <dcterms:created xsi:type="dcterms:W3CDTF">2025-05-31T11:30:03Z</dcterms:created>
  <dcterms:modified xsi:type="dcterms:W3CDTF">2025-05-31T17:25:53Z</dcterms:modified>
</cp:coreProperties>
</file>