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\Desktop\صورت وضعیت پرتفوی\افق\1404.12.29\"/>
    </mc:Choice>
  </mc:AlternateContent>
  <xr:revisionPtr revIDLastSave="0" documentId="13_ncr:1_{CAB542C7-6681-4550-BB78-E4EAFE5909A5}" xr6:coauthVersionLast="47" xr6:coauthVersionMax="47" xr10:uidLastSave="{00000000-0000-0000-0000-000000000000}"/>
  <bookViews>
    <workbookView xWindow="28680" yWindow="-120" windowWidth="29040" windowHeight="15720" activeTab="7" xr2:uid="{00000000-000D-0000-FFFF-FFFF00000000}"/>
  </bookViews>
  <sheets>
    <sheet name="صورت وضعیت پرتفوی" sheetId="22" r:id="rId1"/>
    <sheet name="سهام" sheetId="2" r:id="rId2"/>
    <sheet name="اوراق مشتقه" sheetId="3" r:id="rId3"/>
    <sheet name="اوراق " sheetId="23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اوراق" sheetId="24" r:id="rId9"/>
    <sheet name="درآمد سپرده بانکی" sheetId="13" r:id="rId10"/>
    <sheet name="سایر درآمدها" sheetId="14" r:id="rId11"/>
    <sheet name="درآمد سود ترجیحی" sheetId="26" r:id="rId12"/>
    <sheet name="درآمد سود سهام" sheetId="15" r:id="rId13"/>
    <sheet name="درآمد سود اوراق" sheetId="25" r:id="rId14"/>
    <sheet name="سود سپرده بانکی" sheetId="18" r:id="rId15"/>
    <sheet name="درآمد ناشی از تغییر قیمت " sheetId="21" r:id="rId16"/>
    <sheet name="درآمد ناشی از فروش" sheetId="19" r:id="rId17"/>
    <sheet name="درآمد اعمال اختیار" sheetId="20" r:id="rId18"/>
  </sheets>
  <definedNames>
    <definedName name="_xlnm._FilterDatabase" localSheetId="17" hidden="1">'درآمد اعمال اختیار'!$A$8:$R$54</definedName>
    <definedName name="_xlnm._FilterDatabase" localSheetId="8" hidden="1">'درآمد سرمایه گذاری در اوراق'!$A$9:$X$14</definedName>
    <definedName name="_xlnm._FilterDatabase" localSheetId="7" hidden="1">'درآمد سرمایه گذاری در سهام'!$W$1:$W$186</definedName>
    <definedName name="_xlnm.Print_Area" localSheetId="3">'اوراق '!$A$1:$AJ$12</definedName>
    <definedName name="_xlnm.Print_Area" localSheetId="2">'اوراق مشتقه'!$A$1:$V$10</definedName>
    <definedName name="_xlnm.Print_Area" localSheetId="4">'تعدیل قیمت'!$A$1:$J$12</definedName>
    <definedName name="_xlnm.Print_Area" localSheetId="6">درآمد!$A$1:$J$13</definedName>
    <definedName name="_xlnm.Print_Area" localSheetId="17">'درآمد اعمال اختیار'!$A$1:$R$62</definedName>
    <definedName name="_xlnm.Print_Area" localSheetId="9">'درآمد سپرده بانکی'!$A$1:$J$14</definedName>
    <definedName name="_xlnm.Print_Area" localSheetId="8">'درآمد سرمایه گذاری در اوراق'!$A$1:$V$14</definedName>
    <definedName name="_xlnm.Print_Area" localSheetId="7">'درآمد سرمایه گذاری در سهام'!$A$1:$V$182</definedName>
    <definedName name="_xlnm.Print_Area" localSheetId="13">'درآمد سود اوراق'!$A$1:$N$12</definedName>
    <definedName name="_xlnm.Print_Area" localSheetId="11">'درآمد سود ترجیحی'!$A$1:$I$9</definedName>
    <definedName name="_xlnm.Print_Area" localSheetId="12">'درآمد سود سهام'!$A$1:$N$59</definedName>
    <definedName name="_xlnm.Print_Area" localSheetId="15">'درآمد ناشی از تغییر قیمت '!$A$1:$R$64</definedName>
    <definedName name="_xlnm.Print_Area" localSheetId="16">'درآمد ناشی از فروش'!$A$1:$S$120</definedName>
    <definedName name="_xlnm.Print_Area" localSheetId="10">'سایر درآمدها'!$A$1:$F$11</definedName>
    <definedName name="_xlnm.Print_Area" localSheetId="5">سپرده!$A$1:$L$13</definedName>
    <definedName name="_xlnm.Print_Area" localSheetId="1">سهام!$A$1:$Z$55</definedName>
    <definedName name="_xlnm.Print_Area" localSheetId="14">'سود سپرده بانکی'!$A$1:$N$13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6" l="1"/>
  <c r="A2" i="26"/>
  <c r="A1" i="26"/>
  <c r="E8" i="26"/>
  <c r="Q61" i="20" l="1"/>
  <c r="O61" i="20"/>
  <c r="M61" i="20"/>
  <c r="K61" i="20"/>
  <c r="Q30" i="20"/>
  <c r="Q40" i="20" s="1"/>
  <c r="Q184" i="9" s="1"/>
  <c r="K30" i="20"/>
  <c r="M30" i="20"/>
  <c r="M40" i="20" s="1"/>
  <c r="O30" i="20"/>
  <c r="O40" i="20" s="1"/>
  <c r="O64" i="20" s="1"/>
  <c r="K40" i="20"/>
  <c r="I40" i="20"/>
  <c r="G40" i="20"/>
  <c r="E40" i="20"/>
  <c r="C40" i="20"/>
  <c r="C30" i="20"/>
  <c r="E30" i="20"/>
  <c r="G30" i="20"/>
  <c r="I30" i="20"/>
  <c r="U12" i="24"/>
  <c r="U11" i="24"/>
  <c r="U10" i="24"/>
  <c r="K12" i="24"/>
  <c r="K11" i="24"/>
  <c r="K10" i="24"/>
  <c r="E15" i="8"/>
  <c r="U180" i="9"/>
  <c r="U179" i="9"/>
  <c r="U178" i="9"/>
  <c r="U181" i="9"/>
  <c r="S181" i="9"/>
  <c r="S150" i="9"/>
  <c r="S119" i="9"/>
  <c r="S89" i="9"/>
  <c r="S59" i="9"/>
  <c r="S40" i="9"/>
  <c r="S29" i="9"/>
  <c r="C181" i="9"/>
  <c r="E181" i="9"/>
  <c r="G181" i="9"/>
  <c r="I181" i="9"/>
  <c r="K181" i="9" s="1"/>
  <c r="M181" i="9"/>
  <c r="O181" i="9"/>
  <c r="Q181" i="9"/>
  <c r="Q161" i="9"/>
  <c r="O161" i="9"/>
  <c r="M161" i="9"/>
  <c r="I161" i="9"/>
  <c r="G161" i="9"/>
  <c r="E161" i="9"/>
  <c r="C161" i="9"/>
  <c r="C150" i="9"/>
  <c r="E150" i="9"/>
  <c r="G150" i="9"/>
  <c r="I150" i="9"/>
  <c r="M150" i="9"/>
  <c r="O150" i="9"/>
  <c r="Q150" i="9"/>
  <c r="Q130" i="9"/>
  <c r="O130" i="9"/>
  <c r="M130" i="9"/>
  <c r="I130" i="9"/>
  <c r="G130" i="9"/>
  <c r="E130" i="9"/>
  <c r="C130" i="9"/>
  <c r="C119" i="9"/>
  <c r="E119" i="9"/>
  <c r="G119" i="9"/>
  <c r="I119" i="9"/>
  <c r="M119" i="9"/>
  <c r="O119" i="9"/>
  <c r="Q119" i="9"/>
  <c r="Q100" i="9"/>
  <c r="O100" i="9"/>
  <c r="M100" i="9"/>
  <c r="I100" i="9"/>
  <c r="G100" i="9"/>
  <c r="E100" i="9"/>
  <c r="C100" i="9"/>
  <c r="C89" i="9"/>
  <c r="E89" i="9"/>
  <c r="G89" i="9"/>
  <c r="I89" i="9"/>
  <c r="M89" i="9"/>
  <c r="O89" i="9"/>
  <c r="Q89" i="9"/>
  <c r="Q70" i="9"/>
  <c r="O70" i="9"/>
  <c r="M70" i="9"/>
  <c r="I70" i="9"/>
  <c r="G70" i="9"/>
  <c r="E70" i="9"/>
  <c r="C70" i="9"/>
  <c r="C59" i="9"/>
  <c r="G59" i="9"/>
  <c r="E59" i="9"/>
  <c r="I59" i="9"/>
  <c r="M59" i="9"/>
  <c r="O59" i="9"/>
  <c r="Q59" i="9"/>
  <c r="S70" i="9"/>
  <c r="Q40" i="9"/>
  <c r="O40" i="9"/>
  <c r="M40" i="9"/>
  <c r="I40" i="9"/>
  <c r="G40" i="9"/>
  <c r="E40" i="9"/>
  <c r="C40" i="9"/>
  <c r="M29" i="9"/>
  <c r="O29" i="9"/>
  <c r="C29" i="9"/>
  <c r="E29" i="9"/>
  <c r="G29" i="9"/>
  <c r="Q29" i="9"/>
  <c r="E11" i="8"/>
  <c r="E10" i="8"/>
  <c r="E9" i="8"/>
  <c r="S12" i="24"/>
  <c r="S11" i="24"/>
  <c r="S10" i="24"/>
  <c r="Q16" i="24"/>
  <c r="Q15" i="24"/>
  <c r="S28" i="9"/>
  <c r="S42" i="9"/>
  <c r="S45" i="9"/>
  <c r="S48" i="9"/>
  <c r="S49" i="9"/>
  <c r="S50" i="9"/>
  <c r="S52" i="9"/>
  <c r="S55" i="9"/>
  <c r="S57" i="9"/>
  <c r="S72" i="9"/>
  <c r="S75" i="9"/>
  <c r="S76" i="9"/>
  <c r="S77" i="9"/>
  <c r="S78" i="9"/>
  <c r="S81" i="9"/>
  <c r="S86" i="9"/>
  <c r="S101" i="9"/>
  <c r="S104" i="9"/>
  <c r="S105" i="9"/>
  <c r="S107" i="9"/>
  <c r="S111" i="9"/>
  <c r="S114" i="9"/>
  <c r="S115" i="9"/>
  <c r="S116" i="9"/>
  <c r="S131" i="9"/>
  <c r="S134" i="9"/>
  <c r="S132" i="9"/>
  <c r="S138" i="9"/>
  <c r="S139" i="9"/>
  <c r="S142" i="9"/>
  <c r="S143" i="9"/>
  <c r="S149" i="9"/>
  <c r="S162" i="9"/>
  <c r="S164" i="9"/>
  <c r="S180" i="9"/>
  <c r="I14" i="9"/>
  <c r="I20" i="9"/>
  <c r="I22" i="9"/>
  <c r="I23" i="9"/>
  <c r="I24" i="9"/>
  <c r="I26" i="9"/>
  <c r="I28" i="9"/>
  <c r="I42" i="9"/>
  <c r="I45" i="9"/>
  <c r="I48" i="9"/>
  <c r="I49" i="9"/>
  <c r="I50" i="9"/>
  <c r="I52" i="9"/>
  <c r="I55" i="9"/>
  <c r="I57" i="9"/>
  <c r="I72" i="9"/>
  <c r="I75" i="9"/>
  <c r="I76" i="9"/>
  <c r="I77" i="9"/>
  <c r="I78" i="9"/>
  <c r="I81" i="9"/>
  <c r="I86" i="9"/>
  <c r="I101" i="9"/>
  <c r="I104" i="9"/>
  <c r="I105" i="9"/>
  <c r="I107" i="9"/>
  <c r="I111" i="9"/>
  <c r="I114" i="9"/>
  <c r="I115" i="9"/>
  <c r="I116" i="9"/>
  <c r="I131" i="9"/>
  <c r="I134" i="9"/>
  <c r="I132" i="9"/>
  <c r="I138" i="9"/>
  <c r="I139" i="9"/>
  <c r="I142" i="9"/>
  <c r="I143" i="9"/>
  <c r="I149" i="9"/>
  <c r="I162" i="9"/>
  <c r="I164" i="9"/>
  <c r="I180" i="9"/>
  <c r="M65" i="20"/>
  <c r="I117" i="9"/>
  <c r="I165" i="9"/>
  <c r="I171" i="9"/>
  <c r="I173" i="9"/>
  <c r="I178" i="9"/>
  <c r="I83" i="9"/>
  <c r="I87" i="9"/>
  <c r="I102" i="9"/>
  <c r="I103" i="9"/>
  <c r="I110" i="9"/>
  <c r="I112" i="9"/>
  <c r="I109" i="9"/>
  <c r="I113" i="9"/>
  <c r="I135" i="9"/>
  <c r="I137" i="9"/>
  <c r="I141" i="9"/>
  <c r="I84" i="9"/>
  <c r="S74" i="9"/>
  <c r="I179" i="9"/>
  <c r="Q183" i="9"/>
  <c r="G183" i="9"/>
  <c r="Q122" i="19"/>
  <c r="Q118" i="19"/>
  <c r="Q117" i="19"/>
  <c r="C119" i="19"/>
  <c r="E119" i="19"/>
  <c r="G119" i="19"/>
  <c r="I119" i="19"/>
  <c r="K119" i="19"/>
  <c r="M119" i="19"/>
  <c r="O119" i="19"/>
  <c r="Q119" i="19"/>
  <c r="U108" i="19"/>
  <c r="T110" i="19"/>
  <c r="T109" i="19"/>
  <c r="I106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90" i="19"/>
  <c r="Q106" i="19"/>
  <c r="Q91" i="19"/>
  <c r="Q92" i="19"/>
  <c r="Q93" i="19"/>
  <c r="Q94" i="19"/>
  <c r="Q95" i="19"/>
  <c r="Q96" i="19"/>
  <c r="Q97" i="19"/>
  <c r="Q98" i="19"/>
  <c r="Q99" i="19"/>
  <c r="Q100" i="19"/>
  <c r="Q101" i="19"/>
  <c r="Q102" i="19"/>
  <c r="Q103" i="19"/>
  <c r="Q104" i="19"/>
  <c r="Q105" i="19"/>
  <c r="Q90" i="19"/>
  <c r="I78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63" i="19"/>
  <c r="Q78" i="19"/>
  <c r="Q64" i="19"/>
  <c r="Q65" i="19"/>
  <c r="Q66" i="19"/>
  <c r="Q67" i="19"/>
  <c r="Q68" i="19"/>
  <c r="Q69" i="19"/>
  <c r="Q70" i="19"/>
  <c r="Q71" i="19"/>
  <c r="Q72" i="19"/>
  <c r="Q73" i="19"/>
  <c r="Q74" i="19"/>
  <c r="Q75" i="19"/>
  <c r="Q76" i="19"/>
  <c r="Q77" i="19"/>
  <c r="Q63" i="19"/>
  <c r="I51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36" i="19"/>
  <c r="Q51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36" i="19"/>
  <c r="I24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10" i="19"/>
  <c r="I9" i="19"/>
  <c r="Q24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10" i="19"/>
  <c r="Q9" i="19"/>
  <c r="I12" i="24"/>
  <c r="I11" i="24"/>
  <c r="I10" i="24"/>
  <c r="O183" i="9"/>
  <c r="I35" i="21"/>
  <c r="I52" i="21" s="1"/>
  <c r="I25" i="21"/>
  <c r="I66" i="21"/>
  <c r="Q66" i="21"/>
  <c r="E16" i="24"/>
  <c r="O15" i="24"/>
  <c r="E15" i="24"/>
  <c r="M15" i="24"/>
  <c r="C15" i="24"/>
  <c r="C14" i="25"/>
  <c r="I11" i="25"/>
  <c r="I14" i="25" s="1"/>
  <c r="C11" i="25"/>
  <c r="E11" i="25"/>
  <c r="K11" i="25"/>
  <c r="K14" i="25" s="1"/>
  <c r="M13" i="25"/>
  <c r="G13" i="25"/>
  <c r="E14" i="25"/>
  <c r="M10" i="25"/>
  <c r="G10" i="25"/>
  <c r="M9" i="25"/>
  <c r="M11" i="25" s="1"/>
  <c r="G9" i="25"/>
  <c r="A3" i="25"/>
  <c r="A2" i="25"/>
  <c r="A1" i="25"/>
  <c r="M183" i="9"/>
  <c r="C183" i="9"/>
  <c r="I108" i="9"/>
  <c r="I21" i="9"/>
  <c r="I53" i="9"/>
  <c r="I82" i="9"/>
  <c r="I54" i="9"/>
  <c r="I47" i="9"/>
  <c r="I85" i="9"/>
  <c r="I163" i="9"/>
  <c r="I167" i="9"/>
  <c r="I145" i="9"/>
  <c r="I147" i="9"/>
  <c r="I19" i="9"/>
  <c r="I71" i="9"/>
  <c r="I73" i="9"/>
  <c r="I74" i="9"/>
  <c r="I79" i="9"/>
  <c r="I118" i="9"/>
  <c r="I18" i="9"/>
  <c r="I11" i="9"/>
  <c r="I27" i="9"/>
  <c r="I169" i="9"/>
  <c r="I17" i="9"/>
  <c r="I13" i="9"/>
  <c r="I15" i="9"/>
  <c r="I175" i="9"/>
  <c r="I172" i="9"/>
  <c r="I56" i="9"/>
  <c r="I43" i="9"/>
  <c r="I133" i="9"/>
  <c r="I174" i="9"/>
  <c r="I16" i="9"/>
  <c r="I46" i="9"/>
  <c r="I12" i="9"/>
  <c r="I10" i="9"/>
  <c r="I106" i="9"/>
  <c r="I44" i="9"/>
  <c r="I176" i="9"/>
  <c r="I25" i="9"/>
  <c r="I144" i="9"/>
  <c r="I41" i="9"/>
  <c r="I148" i="9"/>
  <c r="I170" i="9"/>
  <c r="I58" i="9"/>
  <c r="I166" i="9"/>
  <c r="I80" i="9"/>
  <c r="I168" i="9"/>
  <c r="I140" i="9"/>
  <c r="I146" i="9"/>
  <c r="I88" i="9"/>
  <c r="I136" i="9"/>
  <c r="I51" i="9"/>
  <c r="I177" i="9"/>
  <c r="C52" i="21"/>
  <c r="Q63" i="21"/>
  <c r="O63" i="21"/>
  <c r="M63" i="21"/>
  <c r="K63" i="21"/>
  <c r="I63" i="21"/>
  <c r="G63" i="21"/>
  <c r="E63" i="21"/>
  <c r="C63" i="21"/>
  <c r="Q13" i="24"/>
  <c r="O13" i="24"/>
  <c r="O16" i="24" s="1"/>
  <c r="M13" i="24"/>
  <c r="M16" i="24" s="1"/>
  <c r="G13" i="24"/>
  <c r="E13" i="24"/>
  <c r="C13" i="24"/>
  <c r="C16" i="24" s="1"/>
  <c r="A3" i="24"/>
  <c r="A2" i="24"/>
  <c r="A1" i="24"/>
  <c r="G60" i="15"/>
  <c r="G61" i="15" s="1"/>
  <c r="E61" i="15"/>
  <c r="M60" i="15"/>
  <c r="M61" i="15" s="1"/>
  <c r="K61" i="15"/>
  <c r="I61" i="15"/>
  <c r="M57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40" i="15"/>
  <c r="G57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40" i="15"/>
  <c r="M27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10" i="15"/>
  <c r="M9" i="15"/>
  <c r="G27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10" i="15"/>
  <c r="G9" i="15"/>
  <c r="C58" i="15"/>
  <c r="E58" i="15"/>
  <c r="I58" i="15"/>
  <c r="K58" i="15"/>
  <c r="C13" i="14"/>
  <c r="E13" i="14"/>
  <c r="C16" i="13"/>
  <c r="G16" i="13"/>
  <c r="G15" i="13"/>
  <c r="C15" i="13"/>
  <c r="E11" i="13"/>
  <c r="M12" i="18"/>
  <c r="M10" i="18"/>
  <c r="K12" i="18"/>
  <c r="G10" i="18"/>
  <c r="I9" i="8"/>
  <c r="K15" i="7"/>
  <c r="I14" i="7"/>
  <c r="I15" i="7" s="1"/>
  <c r="C15" i="7"/>
  <c r="E15" i="7"/>
  <c r="G15" i="7"/>
  <c r="I12" i="7"/>
  <c r="K9" i="7"/>
  <c r="K12" i="7" s="1"/>
  <c r="K10" i="7"/>
  <c r="K11" i="7"/>
  <c r="I10" i="7"/>
  <c r="AI16" i="23"/>
  <c r="AI17" i="23" s="1"/>
  <c r="AI14" i="23"/>
  <c r="AE14" i="23"/>
  <c r="AG15" i="23"/>
  <c r="AG14" i="23"/>
  <c r="S14" i="23"/>
  <c r="U14" i="23"/>
  <c r="O14" i="23"/>
  <c r="Q14" i="23"/>
  <c r="Q15" i="23" s="1"/>
  <c r="AA14" i="23"/>
  <c r="AA13" i="23"/>
  <c r="M11" i="23"/>
  <c r="O11" i="23"/>
  <c r="Q11" i="23"/>
  <c r="Y11" i="23"/>
  <c r="W11" i="23"/>
  <c r="S11" i="23"/>
  <c r="U11" i="23"/>
  <c r="AA11" i="23"/>
  <c r="AI11" i="23"/>
  <c r="AG11" i="23"/>
  <c r="AE11" i="23"/>
  <c r="AI10" i="23"/>
  <c r="O57" i="2"/>
  <c r="M57" i="2"/>
  <c r="K57" i="2"/>
  <c r="I57" i="2"/>
  <c r="I27" i="2"/>
  <c r="E57" i="2"/>
  <c r="G57" i="2"/>
  <c r="Y57" i="2"/>
  <c r="W57" i="2"/>
  <c r="U57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39" i="2"/>
  <c r="C54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11" i="2"/>
  <c r="C27" i="2"/>
  <c r="M11" i="18"/>
  <c r="M9" i="18"/>
  <c r="I12" i="18"/>
  <c r="E12" i="18"/>
  <c r="C12" i="18"/>
  <c r="G11" i="18"/>
  <c r="G9" i="18"/>
  <c r="A3" i="18"/>
  <c r="A2" i="18"/>
  <c r="A1" i="18"/>
  <c r="E10" i="14"/>
  <c r="C10" i="14"/>
  <c r="I9" i="7"/>
  <c r="I11" i="7"/>
  <c r="G61" i="20"/>
  <c r="E61" i="20"/>
  <c r="C61" i="20"/>
  <c r="I61" i="20"/>
  <c r="C25" i="19"/>
  <c r="C35" i="19" s="1"/>
  <c r="C52" i="19" s="1"/>
  <c r="C62" i="19" s="1"/>
  <c r="C79" i="19" s="1"/>
  <c r="C89" i="19" s="1"/>
  <c r="C107" i="19" s="1"/>
  <c r="E25" i="19"/>
  <c r="E35" i="19" s="1"/>
  <c r="E52" i="19" s="1"/>
  <c r="E62" i="19" s="1"/>
  <c r="E79" i="19" s="1"/>
  <c r="E89" i="19" s="1"/>
  <c r="E107" i="19" s="1"/>
  <c r="G25" i="19"/>
  <c r="G35" i="19" s="1"/>
  <c r="G52" i="19" s="1"/>
  <c r="G62" i="19" s="1"/>
  <c r="G79" i="19" s="1"/>
  <c r="G89" i="19" s="1"/>
  <c r="G107" i="19" s="1"/>
  <c r="K25" i="19"/>
  <c r="K35" i="19" s="1"/>
  <c r="K52" i="19" s="1"/>
  <c r="K62" i="19" s="1"/>
  <c r="K79" i="19" s="1"/>
  <c r="K89" i="19" s="1"/>
  <c r="K107" i="19" s="1"/>
  <c r="M25" i="19"/>
  <c r="M35" i="19" s="1"/>
  <c r="M52" i="19" s="1"/>
  <c r="M62" i="19" s="1"/>
  <c r="M79" i="19" s="1"/>
  <c r="M89" i="19" s="1"/>
  <c r="M107" i="19" s="1"/>
  <c r="O25" i="19"/>
  <c r="O35" i="19" s="1"/>
  <c r="O52" i="19" s="1"/>
  <c r="O62" i="19" s="1"/>
  <c r="O79" i="19" s="1"/>
  <c r="O89" i="19" s="1"/>
  <c r="O107" i="19" s="1"/>
  <c r="S133" i="9"/>
  <c r="S174" i="9"/>
  <c r="S44" i="9"/>
  <c r="S172" i="9"/>
  <c r="S148" i="9"/>
  <c r="S166" i="9"/>
  <c r="S136" i="9"/>
  <c r="S53" i="9"/>
  <c r="S21" i="9"/>
  <c r="S12" i="9"/>
  <c r="S43" i="9"/>
  <c r="S54" i="9"/>
  <c r="S47" i="9"/>
  <c r="S85" i="9"/>
  <c r="S135" i="9"/>
  <c r="S58" i="9"/>
  <c r="S137" i="9"/>
  <c r="S144" i="9"/>
  <c r="S19" i="9"/>
  <c r="S176" i="9"/>
  <c r="S71" i="9"/>
  <c r="S24" i="9"/>
  <c r="S23" i="9"/>
  <c r="S73" i="9"/>
  <c r="S82" i="9"/>
  <c r="S112" i="9"/>
  <c r="S87" i="9"/>
  <c r="S140" i="9"/>
  <c r="S79" i="9"/>
  <c r="S179" i="9"/>
  <c r="S117" i="9"/>
  <c r="S113" i="9"/>
  <c r="S108" i="9"/>
  <c r="S118" i="9"/>
  <c r="S20" i="9"/>
  <c r="S15" i="9"/>
  <c r="S175" i="9"/>
  <c r="S13" i="9"/>
  <c r="S26" i="9"/>
  <c r="S106" i="9"/>
  <c r="S173" i="9"/>
  <c r="S110" i="9"/>
  <c r="S141" i="9"/>
  <c r="S171" i="9"/>
  <c r="S14" i="9"/>
  <c r="S109" i="9"/>
  <c r="S165" i="9"/>
  <c r="S145" i="9"/>
  <c r="S178" i="9"/>
  <c r="S22" i="9"/>
  <c r="S10" i="9"/>
  <c r="S11" i="9"/>
  <c r="S27" i="9"/>
  <c r="S169" i="9"/>
  <c r="S17" i="9"/>
  <c r="S56" i="9"/>
  <c r="S16" i="9"/>
  <c r="S46" i="9"/>
  <c r="S177" i="9"/>
  <c r="S25" i="9"/>
  <c r="S41" i="9"/>
  <c r="S170" i="9"/>
  <c r="S80" i="9"/>
  <c r="S168" i="9"/>
  <c r="S146" i="9"/>
  <c r="S88" i="9"/>
  <c r="S51" i="9"/>
  <c r="S163" i="9"/>
  <c r="S167" i="9"/>
  <c r="S147" i="9"/>
  <c r="S84" i="9"/>
  <c r="S83" i="9"/>
  <c r="S103" i="9"/>
  <c r="S102" i="9"/>
  <c r="S18" i="9"/>
  <c r="Q64" i="20" l="1"/>
  <c r="M66" i="20"/>
  <c r="S100" i="9"/>
  <c r="S130" i="9" s="1"/>
  <c r="S161" i="9" s="1"/>
  <c r="M184" i="9"/>
  <c r="O184" i="9"/>
  <c r="I29" i="9"/>
  <c r="K101" i="9" s="1"/>
  <c r="Q185" i="9"/>
  <c r="S183" i="9" s="1"/>
  <c r="S184" i="9" s="1"/>
  <c r="I13" i="24"/>
  <c r="G184" i="9"/>
  <c r="C184" i="9"/>
  <c r="G11" i="25"/>
  <c r="G14" i="25" s="1"/>
  <c r="M14" i="25"/>
  <c r="S13" i="24"/>
  <c r="K13" i="24"/>
  <c r="U13" i="24"/>
  <c r="G12" i="18"/>
  <c r="A3" i="20"/>
  <c r="A2" i="20"/>
  <c r="A1" i="20"/>
  <c r="A3" i="19"/>
  <c r="A2" i="19"/>
  <c r="A1" i="19"/>
  <c r="C25" i="21"/>
  <c r="C35" i="21" s="1"/>
  <c r="E25" i="21"/>
  <c r="G25" i="21"/>
  <c r="G35" i="21" s="1"/>
  <c r="G52" i="21" s="1"/>
  <c r="K25" i="21"/>
  <c r="K35" i="21" s="1"/>
  <c r="K52" i="21" s="1"/>
  <c r="M25" i="21"/>
  <c r="M35" i="21" s="1"/>
  <c r="M52" i="21" s="1"/>
  <c r="O25" i="21"/>
  <c r="O35" i="21" s="1"/>
  <c r="O52" i="21" s="1"/>
  <c r="A3" i="21"/>
  <c r="A2" i="21"/>
  <c r="A1" i="21"/>
  <c r="U50" i="9" l="1"/>
  <c r="Q186" i="9"/>
  <c r="U101" i="9"/>
  <c r="U114" i="9"/>
  <c r="U142" i="9"/>
  <c r="U116" i="9"/>
  <c r="U49" i="9"/>
  <c r="U52" i="9"/>
  <c r="U149" i="9"/>
  <c r="U143" i="9"/>
  <c r="U45" i="9"/>
  <c r="U77" i="9"/>
  <c r="U134" i="9"/>
  <c r="U78" i="9"/>
  <c r="U131" i="9"/>
  <c r="U48" i="9"/>
  <c r="U115" i="9"/>
  <c r="U138" i="9"/>
  <c r="U107" i="9"/>
  <c r="U42" i="9"/>
  <c r="U75" i="9"/>
  <c r="U111" i="9"/>
  <c r="E8" i="8"/>
  <c r="U164" i="9"/>
  <c r="U86" i="9"/>
  <c r="U76" i="9"/>
  <c r="U81" i="9"/>
  <c r="U28" i="9"/>
  <c r="U72" i="9"/>
  <c r="U105" i="9"/>
  <c r="U139" i="9"/>
  <c r="U55" i="9"/>
  <c r="U162" i="9"/>
  <c r="U57" i="9"/>
  <c r="U104" i="9"/>
  <c r="U132" i="9"/>
  <c r="K52" i="9"/>
  <c r="K81" i="9"/>
  <c r="K143" i="9"/>
  <c r="K115" i="9"/>
  <c r="K139" i="9"/>
  <c r="K116" i="9"/>
  <c r="K42" i="9"/>
  <c r="K105" i="9"/>
  <c r="K55" i="9"/>
  <c r="K86" i="9"/>
  <c r="K48" i="9"/>
  <c r="K149" i="9"/>
  <c r="K72" i="9"/>
  <c r="K132" i="9"/>
  <c r="K45" i="9"/>
  <c r="K111" i="9"/>
  <c r="K50" i="9"/>
  <c r="K28" i="9"/>
  <c r="K104" i="9"/>
  <c r="K180" i="9"/>
  <c r="K75" i="9"/>
  <c r="K78" i="9"/>
  <c r="K57" i="9"/>
  <c r="K134" i="9"/>
  <c r="K76" i="9"/>
  <c r="K162" i="9"/>
  <c r="K77" i="9"/>
  <c r="K107" i="9"/>
  <c r="K114" i="9"/>
  <c r="K164" i="9"/>
  <c r="K49" i="9"/>
  <c r="K142" i="9"/>
  <c r="K131" i="9"/>
  <c r="K138" i="9"/>
  <c r="Q25" i="19"/>
  <c r="I25" i="19"/>
  <c r="I35" i="19" s="1"/>
  <c r="I52" i="19" s="1"/>
  <c r="I62" i="19" s="1"/>
  <c r="I79" i="19" s="1"/>
  <c r="I89" i="19" s="1"/>
  <c r="I107" i="19" s="1"/>
  <c r="E35" i="21"/>
  <c r="E52" i="21" s="1"/>
  <c r="Q25" i="21"/>
  <c r="C28" i="15"/>
  <c r="C39" i="15" s="1"/>
  <c r="E28" i="15"/>
  <c r="E39" i="15" s="1"/>
  <c r="I28" i="15"/>
  <c r="I39" i="15" s="1"/>
  <c r="K28" i="15"/>
  <c r="K39" i="15" s="1"/>
  <c r="A3" i="15"/>
  <c r="A2" i="15"/>
  <c r="A1" i="15"/>
  <c r="A3" i="9"/>
  <c r="A2" i="9"/>
  <c r="A1" i="9"/>
  <c r="E183" i="9" l="1"/>
  <c r="E184" i="9" s="1"/>
  <c r="U53" i="21"/>
  <c r="K46" i="9"/>
  <c r="K73" i="9"/>
  <c r="K25" i="9"/>
  <c r="K41" i="9"/>
  <c r="K171" i="9"/>
  <c r="K58" i="9"/>
  <c r="K166" i="9"/>
  <c r="K13" i="9"/>
  <c r="K21" i="9"/>
  <c r="K118" i="9"/>
  <c r="K56" i="9"/>
  <c r="K148" i="9"/>
  <c r="K43" i="9"/>
  <c r="K147" i="9"/>
  <c r="K20" i="9"/>
  <c r="K103" i="9"/>
  <c r="K10" i="9"/>
  <c r="K140" i="9"/>
  <c r="K137" i="9"/>
  <c r="K136" i="9"/>
  <c r="K176" i="9"/>
  <c r="K163" i="9"/>
  <c r="K85" i="9"/>
  <c r="K173" i="9"/>
  <c r="K44" i="9"/>
  <c r="K53" i="9"/>
  <c r="K170" i="9"/>
  <c r="K74" i="9"/>
  <c r="K79" i="9"/>
  <c r="K144" i="9"/>
  <c r="K113" i="9"/>
  <c r="K167" i="9"/>
  <c r="K24" i="9"/>
  <c r="K47" i="9"/>
  <c r="K54" i="9"/>
  <c r="K82" i="9"/>
  <c r="K135" i="9"/>
  <c r="K17" i="9"/>
  <c r="K102" i="9"/>
  <c r="K14" i="9"/>
  <c r="K15" i="9"/>
  <c r="K179" i="9"/>
  <c r="K26" i="9"/>
  <c r="K12" i="9"/>
  <c r="K18" i="9"/>
  <c r="K23" i="9"/>
  <c r="K110" i="9"/>
  <c r="K177" i="9"/>
  <c r="K112" i="9"/>
  <c r="K172" i="9"/>
  <c r="K19" i="9"/>
  <c r="K11" i="9"/>
  <c r="K109" i="9"/>
  <c r="K175" i="9"/>
  <c r="K178" i="9"/>
  <c r="K71" i="9"/>
  <c r="K16" i="9"/>
  <c r="K88" i="9"/>
  <c r="K146" i="9"/>
  <c r="K83" i="9"/>
  <c r="K84" i="9"/>
  <c r="K117" i="9"/>
  <c r="K80" i="9"/>
  <c r="K27" i="9"/>
  <c r="K165" i="9"/>
  <c r="K108" i="9"/>
  <c r="K22" i="9"/>
  <c r="K106" i="9"/>
  <c r="K133" i="9"/>
  <c r="K174" i="9"/>
  <c r="K141" i="9"/>
  <c r="K87" i="9"/>
  <c r="K145" i="9"/>
  <c r="K168" i="9"/>
  <c r="K169" i="9"/>
  <c r="K51" i="9"/>
  <c r="M28" i="15"/>
  <c r="M39" i="15" s="1"/>
  <c r="M58" i="15" s="1"/>
  <c r="G28" i="15"/>
  <c r="G39" i="15" s="1"/>
  <c r="G58" i="15" s="1"/>
  <c r="U102" i="9"/>
  <c r="U109" i="9"/>
  <c r="U108" i="9"/>
  <c r="U26" i="9"/>
  <c r="U80" i="9"/>
  <c r="U20" i="9"/>
  <c r="U11" i="9"/>
  <c r="U47" i="9"/>
  <c r="U118" i="9"/>
  <c r="U145" i="9"/>
  <c r="U135" i="9"/>
  <c r="U146" i="9"/>
  <c r="U22" i="9"/>
  <c r="U41" i="9"/>
  <c r="U10" i="9"/>
  <c r="U79" i="9"/>
  <c r="U175" i="9"/>
  <c r="U113" i="9"/>
  <c r="U88" i="9"/>
  <c r="I8" i="8"/>
  <c r="U53" i="9"/>
  <c r="U166" i="9"/>
  <c r="U16" i="9"/>
  <c r="U137" i="9"/>
  <c r="U84" i="9"/>
  <c r="U110" i="9"/>
  <c r="U87" i="9"/>
  <c r="U140" i="9"/>
  <c r="U170" i="9"/>
  <c r="U14" i="9"/>
  <c r="U73" i="9"/>
  <c r="U172" i="9"/>
  <c r="U25" i="9"/>
  <c r="U144" i="9"/>
  <c r="U21" i="9"/>
  <c r="U58" i="9"/>
  <c r="U13" i="9"/>
  <c r="U12" i="9"/>
  <c r="U82" i="9"/>
  <c r="U148" i="9"/>
  <c r="U141" i="9"/>
  <c r="U56" i="9"/>
  <c r="U176" i="9"/>
  <c r="U15" i="9"/>
  <c r="U171" i="9"/>
  <c r="U147" i="9"/>
  <c r="U18" i="9"/>
  <c r="U136" i="9"/>
  <c r="U83" i="9"/>
  <c r="U165" i="9"/>
  <c r="U112" i="9"/>
  <c r="U168" i="9"/>
  <c r="U71" i="9"/>
  <c r="U174" i="9"/>
  <c r="U74" i="9"/>
  <c r="U85" i="9"/>
  <c r="U163" i="9"/>
  <c r="U23" i="9"/>
  <c r="U17" i="9"/>
  <c r="U173" i="9"/>
  <c r="U133" i="9"/>
  <c r="U167" i="9"/>
  <c r="U106" i="9"/>
  <c r="U44" i="9"/>
  <c r="U43" i="9"/>
  <c r="U19" i="9"/>
  <c r="U27" i="9"/>
  <c r="U24" i="9"/>
  <c r="U117" i="9"/>
  <c r="U54" i="9"/>
  <c r="U177" i="9"/>
  <c r="U51" i="9"/>
  <c r="U103" i="9"/>
  <c r="U169" i="9"/>
  <c r="U46" i="9"/>
  <c r="Q35" i="19"/>
  <c r="Q52" i="19" s="1"/>
  <c r="Q62" i="19" s="1"/>
  <c r="Q79" i="19" s="1"/>
  <c r="Q89" i="19" s="1"/>
  <c r="Q107" i="19" s="1"/>
  <c r="Q35" i="21"/>
  <c r="Q52" i="21" s="1"/>
  <c r="U52" i="21" s="1"/>
  <c r="A3" i="13"/>
  <c r="A2" i="13"/>
  <c r="A1" i="13"/>
  <c r="A3" i="14"/>
  <c r="A2" i="14"/>
  <c r="A1" i="14"/>
  <c r="C13" i="13"/>
  <c r="E10" i="13" s="1"/>
  <c r="G13" i="13"/>
  <c r="I10" i="8" s="1"/>
  <c r="I11" i="8"/>
  <c r="A3" i="7"/>
  <c r="A2" i="7"/>
  <c r="A1" i="7"/>
  <c r="C12" i="7"/>
  <c r="E12" i="7"/>
  <c r="G12" i="7"/>
  <c r="C11" i="6"/>
  <c r="I10" i="6"/>
  <c r="I11" i="6" s="1"/>
  <c r="A3" i="6"/>
  <c r="A2" i="6"/>
  <c r="A1" i="6"/>
  <c r="A3" i="3"/>
  <c r="A2" i="3"/>
  <c r="A1" i="3"/>
  <c r="E27" i="2"/>
  <c r="G27" i="2"/>
  <c r="K27" i="2"/>
  <c r="M27" i="2"/>
  <c r="O27" i="2"/>
  <c r="Q27" i="2"/>
  <c r="U27" i="2"/>
  <c r="W27" i="2"/>
  <c r="U29" i="9" l="1"/>
  <c r="U40" i="9" s="1"/>
  <c r="U59" i="9" s="1"/>
  <c r="K29" i="9"/>
  <c r="U38" i="2"/>
  <c r="U54" i="2" s="1"/>
  <c r="Q38" i="2"/>
  <c r="Q54" i="2" s="1"/>
  <c r="M38" i="2"/>
  <c r="M54" i="2" s="1"/>
  <c r="K38" i="2"/>
  <c r="K54" i="2" s="1"/>
  <c r="I38" i="2"/>
  <c r="I54" i="2" s="1"/>
  <c r="Q56" i="2" s="1"/>
  <c r="Q57" i="2" s="1"/>
  <c r="G38" i="2"/>
  <c r="G54" i="2" s="1"/>
  <c r="G58" i="2" s="1"/>
  <c r="W38" i="2"/>
  <c r="W54" i="2" s="1"/>
  <c r="W58" i="2" s="1"/>
  <c r="E38" i="2"/>
  <c r="E54" i="2" s="1"/>
  <c r="C38" i="2"/>
  <c r="O38" i="2"/>
  <c r="O54" i="2" s="1"/>
  <c r="Y27" i="2"/>
  <c r="Y38" i="2" s="1"/>
  <c r="I12" i="13"/>
  <c r="I10" i="13"/>
  <c r="I13" i="13" s="1"/>
  <c r="E12" i="13"/>
  <c r="E13" i="13" s="1"/>
  <c r="E12" i="8"/>
  <c r="I12" i="8"/>
  <c r="U70" i="9" l="1"/>
  <c r="K40" i="9"/>
  <c r="K59" i="9" s="1"/>
  <c r="K70" i="9" s="1"/>
  <c r="K89" i="9" s="1"/>
  <c r="K100" i="9" s="1"/>
  <c r="K119" i="9" s="1"/>
  <c r="K130" i="9" s="1"/>
  <c r="K150" i="9" s="1"/>
  <c r="K161" i="9" s="1"/>
  <c r="G10" i="8"/>
  <c r="G9" i="8"/>
  <c r="G11" i="8"/>
  <c r="G8" i="8"/>
  <c r="Y54" i="2"/>
  <c r="U89" i="9" l="1"/>
  <c r="U100" i="9" s="1"/>
  <c r="G12" i="8"/>
  <c r="U119" i="9" l="1"/>
  <c r="U130" i="9" s="1"/>
  <c r="U150" i="9" l="1"/>
  <c r="U161" i="9" s="1"/>
</calcChain>
</file>

<file path=xl/sharedStrings.xml><?xml version="1.0" encoding="utf-8"?>
<sst xmlns="http://schemas.openxmlformats.org/spreadsheetml/2006/main" count="910" uniqueCount="250">
  <si>
    <t>صندوق سرمایه گذاری بخشی پتروشیمی دماوند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</si>
  <si>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</si>
  <si>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</si>
  <si>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</si>
  <si>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</si>
  <si>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</si>
  <si>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</si>
  <si>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</si>
  <si>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</si>
  <si>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</si>
  <si>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</si>
  <si>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</si>
  <si>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</si>
  <si>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الکتریک‌ خودرو شرق‌</t>
  </si>
  <si>
    <t>ایمن خودرو شرق</t>
  </si>
  <si>
    <t>بانک صادرات ایران</t>
  </si>
  <si>
    <t>پاکدیس</t>
  </si>
  <si>
    <t>پتروشیمی ارومیه</t>
  </si>
  <si>
    <t>پتروشیمی پارس</t>
  </si>
  <si>
    <t>پتروشیمی پردیس</t>
  </si>
  <si>
    <t>پتروشیمی تندگویان</t>
  </si>
  <si>
    <t>پتروشیمی جم</t>
  </si>
  <si>
    <t>پتروشیمی فناوران</t>
  </si>
  <si>
    <t>پتروشیمی نوری</t>
  </si>
  <si>
    <t>پتروشیمی‌شیراز</t>
  </si>
  <si>
    <t>پدیده شیمی قرن</t>
  </si>
  <si>
    <t>تایدواترخاورمیانه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</si>
  <si>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</si>
  <si>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</si>
  <si>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</si>
  <si>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</si>
  <si>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س. نفت و گاز و پتروشیمی تأمین</t>
  </si>
  <si>
    <t>سرمایه گذاری تامین اجتماعی</t>
  </si>
  <si>
    <t>سرمایه‌گذاری صنایع پتروشیمی‌</t>
  </si>
  <si>
    <t>سیمان آبیک</t>
  </si>
  <si>
    <t>صنایع پتروشیمی خلیج فارس</t>
  </si>
  <si>
    <t>صنایع شیمیایی کیمیاگران امروز</t>
  </si>
  <si>
    <t>فرانسوز یزد</t>
  </si>
  <si>
    <t>گ.س.وت.ص.پتروشیمی خلیج فارس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</si>
  <si>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</si>
  <si>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</si>
  <si>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</si>
  <si>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</si>
  <si>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</si>
  <si>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</si>
  <si>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</si>
  <si>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</si>
  <si>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جمع</t>
  </si>
  <si>
    <t>نام سهام</t>
  </si>
  <si>
    <t>قیمت اعمال</t>
  </si>
  <si>
    <t>تاریخ اعمال</t>
  </si>
  <si>
    <t>نوع اختیار</t>
  </si>
  <si>
    <t>نوع موقعیت</t>
  </si>
  <si>
    <t>تعداد اوراق</t>
  </si>
  <si>
    <t>اختیار خرید</t>
  </si>
  <si>
    <t>موقعیت فروش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</si>
  <si>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</si>
  <si>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</si>
  <si>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</si>
  <si>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</si>
  <si>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خالص ارزش فروش تعدیل شده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</si>
  <si>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</si>
  <si>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</si>
  <si>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</si>
  <si>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</si>
  <si>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</si>
  <si>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</si>
  <si>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</si>
  <si>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</si>
  <si>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</si>
  <si>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2-2</t>
  </si>
  <si>
    <t>سایر درآمدها</t>
  </si>
  <si>
    <t>سهام</t>
  </si>
  <si>
    <t>درآمد سود سهام</t>
  </si>
  <si>
    <t>درآمد تغییر ارزش</t>
  </si>
  <si>
    <t>درآمد فروش</t>
  </si>
  <si>
    <t>صبا فولاد خلیج فارس</t>
  </si>
  <si>
    <t>سیمان ساوه</t>
  </si>
  <si>
    <t>کاشی‌ پارس‌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</si>
  <si>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</si>
  <si>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</si>
  <si>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</si>
  <si>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</si>
  <si>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</si>
  <si>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</si>
  <si>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</si>
  <si>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</si>
  <si>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خالص بهای فروش</t>
  </si>
  <si>
    <t>ارزش دفتری</t>
  </si>
  <si>
    <t>مالیات اعمال</t>
  </si>
  <si>
    <t>سود(زیان)اعمال</t>
  </si>
  <si>
    <t>گزارش افشا پرتفوی ماهانه</t>
  </si>
  <si>
    <t>در اجرای ابلاغیه شماره 12020093 مورخ 1396/09/05 سازمان بورس اوراق بهادار</t>
  </si>
  <si>
    <t>.</t>
  </si>
  <si>
    <t>1- سرمایه گذاری ها</t>
  </si>
  <si>
    <t>1-1- سرمایه گذاری در سهام و حق تقدم سهام</t>
  </si>
  <si>
    <t>ادامه یادداشت 1-1</t>
  </si>
  <si>
    <t>جمع نقل به صفحه بعد</t>
  </si>
  <si>
    <t>جمع نقل از صفحه قبل</t>
  </si>
  <si>
    <t>(مبالغ به ریال)</t>
  </si>
  <si>
    <t>نام اختیار معاملات سهام</t>
  </si>
  <si>
    <t>اطلاعات آماری مرتبط با موقعیت های اخذ شده در اوراق اختیار معامله توسط صندوق سرمایه گذاری</t>
  </si>
  <si>
    <t>بانک سینا</t>
  </si>
  <si>
    <t>بانک پاسارگاد</t>
  </si>
  <si>
    <t>2- درآمد حاصل از سرمایه گذاری ها</t>
  </si>
  <si>
    <t xml:space="preserve">درآمد حاصل از سرمایه گذاری در سپرده بانکی </t>
  </si>
  <si>
    <t>درآمد حاصل از سرمایه گذاری در سهام و حق تقدم سهام و اختیار معاملات سهام</t>
  </si>
  <si>
    <t>2-1</t>
  </si>
  <si>
    <t>2-3</t>
  </si>
  <si>
    <t xml:space="preserve"> بانک سینا</t>
  </si>
  <si>
    <t>یادداشت 1-2-2</t>
  </si>
  <si>
    <t xml:space="preserve"> بانک پاسارگاد</t>
  </si>
  <si>
    <t>درآمد حاصل از تنزیل سود سهام دریافتنی</t>
  </si>
  <si>
    <t>درآمد حاصل از تعدیل کارمزد کارگزار</t>
  </si>
  <si>
    <t>2-1- درآمد حاصل از سرمایه گذاری در سهام ، حق تقدم سهام و اختیار معاملات سهام</t>
  </si>
  <si>
    <t>یادداشت 1-1-2</t>
  </si>
  <si>
    <t>یادداشت 2-1-2</t>
  </si>
  <si>
    <t>یادداشت 3-1-2</t>
  </si>
  <si>
    <t>2-1-1- درآمد سود سهام</t>
  </si>
  <si>
    <t>2-1-2- درآمد ناشی از تغییر قیمت سهام، حق تقدم سهام و اختیار معاملات سهام</t>
  </si>
  <si>
    <t>سود (زیان) ناشی از تغییر قیمت</t>
  </si>
  <si>
    <t>ادامه یادداشت 2-1-2</t>
  </si>
  <si>
    <t xml:space="preserve">کارمزد </t>
  </si>
  <si>
    <t>سود (زیان) ناشی از فروش</t>
  </si>
  <si>
    <t>2-1-3- سود ناشی از اعمال اختیار معامله سهام</t>
  </si>
  <si>
    <t>اختیارخرید خودرو-588-1404/03/07(ضخود30981)</t>
  </si>
  <si>
    <t>اختیارخرید وبصادر-600-1404/03/21(ضصاد30521)</t>
  </si>
  <si>
    <t>اختیارخرید خودرو-500-1404/04/08(ضخود40491)</t>
  </si>
  <si>
    <t>اختیارخرید ذوب-400-1404/03/21(ضذوب30381)</t>
  </si>
  <si>
    <t>اختیارخرید ذوب-500-1404/03/21(ضذوب30391)</t>
  </si>
  <si>
    <t>اختیارخرید شستا-1500-1404/02/10(ضستا20411)</t>
  </si>
  <si>
    <t>اختیارخرید ذوب-400-1404/02/24(ضذوب20021)</t>
  </si>
  <si>
    <t>اختیارخرید شستا-1300-1404/02/10(ضستا20391)</t>
  </si>
  <si>
    <t>اختیارخرید وتجارت-500-1404/04/18(ضجار40151)</t>
  </si>
  <si>
    <t>اختیارخرید شستا-1700-1404/03/13(ضستا30321)</t>
  </si>
  <si>
    <t>اختیارخرید شستا-1300-1404/01/20(ضستا01271)</t>
  </si>
  <si>
    <t>اختیارخرید وبصادر-700-1404/03/21(ضصاد30531)</t>
  </si>
  <si>
    <t>اختیارخرید خودرو-647-1404/03/07(ضخود30991)</t>
  </si>
  <si>
    <t>اختیارخرید وبملت-2640-1404/03/21(ضملت30541)</t>
  </si>
  <si>
    <t>اختیارخرید شپنا-3873-1404/04/18(ضشنا40181)</t>
  </si>
  <si>
    <t>اختیارخرید وتجارت-600-1404/04/18(ضجار40161)</t>
  </si>
  <si>
    <t>اختیارخرید وتجارت-590-1404/02/17(ضجار20541)</t>
  </si>
  <si>
    <t>اختیارخرید خودرو-471-1404/03/07(ضخود30961)</t>
  </si>
  <si>
    <t>اختیارخرید شپنا-3521-1404/02/17(ضشنا20501)</t>
  </si>
  <si>
    <t>اختیارخرید شستا-1400-1404/01/20(ضستا01281)</t>
  </si>
  <si>
    <t>اختیارخرید شپنا-3873-1404/02/17(ضشنا20511)</t>
  </si>
  <si>
    <t>اختیارفروش خودرو-588-1404/03/07(طخود30981)</t>
  </si>
  <si>
    <t>اختیارخرید ذوب-500-1404/01/20(ضذوب01141)</t>
  </si>
  <si>
    <t>اختیارخرید خودرو-400-1404/04/08(ضخود40481)</t>
  </si>
  <si>
    <t>اختیارفروش خودرو-647-1404/03/07(طخود30991)</t>
  </si>
  <si>
    <t>اختیارخرید خودرو-588-1404/02/03(ضخود20611)</t>
  </si>
  <si>
    <t>اختیارخرید خودرو-529-1404/02/03(ضخود20601)</t>
  </si>
  <si>
    <t>‫دوره یک ماهه منتهی 29 اسفند 1404</t>
  </si>
  <si>
    <t>به تاریخ 29 اسفند 1404</t>
  </si>
  <si>
    <t>1404/12/29</t>
  </si>
  <si>
    <t>1404/11/30</t>
  </si>
  <si>
    <t>دوره یک ماهه منتهی به 29 اسفند 1404</t>
  </si>
  <si>
    <t>طی اسفند ماه</t>
  </si>
  <si>
    <t>از ابتدای سال مالی تا پایان اسفند ماه</t>
  </si>
  <si>
    <t>پتروشیمی اروند</t>
  </si>
  <si>
    <t>پتروشیمی امیرکبیر</t>
  </si>
  <si>
    <t>پتروشیمی جم پیلن</t>
  </si>
  <si>
    <t>پتروشیمی مارون</t>
  </si>
  <si>
    <t>پتروشیمی‌ خارک‌</t>
  </si>
  <si>
    <t>پلیمر آریا ساسول</t>
  </si>
  <si>
    <t>مدیریت صنعت شوینده ت.ص.بهشهر</t>
  </si>
  <si>
    <t>کارخانجات تولیدی نیروترانسفو</t>
  </si>
  <si>
    <t>اختیارخ فارس-10000-1404/12/13</t>
  </si>
  <si>
    <t>1404/12/13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</si>
  <si>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</si>
  <si>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</si>
  <si>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</si>
  <si>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</si>
  <si>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</si>
  <si>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</si>
  <si>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</si>
  <si>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</si>
  <si>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</si>
  <si>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</si>
  <si>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</si>
  <si>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1-2- سرمایه‌گذاری در اوراق بهادار با درآمد ثابت یا علی‌الحساب</t>
  </si>
  <si>
    <t>1-3- سرمایه‌گذاری در  سپرده‌ بانکی</t>
  </si>
  <si>
    <t>بانک صادرات</t>
  </si>
  <si>
    <t>2-4</t>
  </si>
  <si>
    <t>درآمد حاصل از سرمایه گذاری در اوراق بهادار با درآمد ثابت</t>
  </si>
  <si>
    <t xml:space="preserve">2-3- درآمد حاصل از سرمایه گذاری در سپرده بانکی </t>
  </si>
  <si>
    <t>2-4- سایر درآمدها</t>
  </si>
  <si>
    <t>یادداشت 1-3-2</t>
  </si>
  <si>
    <t>2-3-1- سود سپرده بانکی</t>
  </si>
  <si>
    <t>2-1-3-سود (زیان) حاصل از فروش سهام و حق تقدم سهام</t>
  </si>
  <si>
    <t>2-1-3- ادامه یادداشت</t>
  </si>
  <si>
    <t>صکوک اجاره اخابر61-3ماهه23%</t>
  </si>
  <si>
    <t>اسناد خزانه-م1-س.قوا03-060615</t>
  </si>
  <si>
    <t>2-2- درآمد حاصل از سرمایه گذاری در اوراق بهادار با درآمد ثابت</t>
  </si>
  <si>
    <t>یادداشت 2-2-2</t>
  </si>
  <si>
    <t>یادداشت 3-2-2</t>
  </si>
  <si>
    <t>2-2-2- درآمد ناشی از تغییر قیمت اوراق بهادار با درآمد ثابت</t>
  </si>
  <si>
    <t>اختیارخ فارس-10000-1404/12/13(ضفار12061)</t>
  </si>
  <si>
    <t>2-1-1- درآمد سود اوراق بهادار با درآمد ثابت</t>
  </si>
  <si>
    <t>پالایش نفت اصفهان</t>
  </si>
  <si>
    <t>تامین‌ ماسه‌ ریخته‌گری‌</t>
  </si>
  <si>
    <t>گروه صنعتی درپاد تبریز</t>
  </si>
  <si>
    <t>کاشی‌ الوند</t>
  </si>
  <si>
    <t>زامیاد</t>
  </si>
  <si>
    <t>مدیریت نیروگاهی ایرانیان مپنا</t>
  </si>
  <si>
    <t>توسعه نیشکر و  صنایع جانبی</t>
  </si>
  <si>
    <t>ح . توکا رنگ فولاد سپاهان</t>
  </si>
  <si>
    <t>س. و توسعه صنایع لاستیک</t>
  </si>
  <si>
    <t>صنعتی‌ آما</t>
  </si>
  <si>
    <t>تولید انرژی برق شمس پاسارگاد</t>
  </si>
  <si>
    <t>صنایع ارتباطی آوا</t>
  </si>
  <si>
    <t>تولید مواداولیه الیاف مصنوعی</t>
  </si>
  <si>
    <t>گروه‌صنعتی‌سپاهان‌</t>
  </si>
  <si>
    <t>گروه مالی مهرگان تامین پارس</t>
  </si>
  <si>
    <t>بانک ملت</t>
  </si>
  <si>
    <t>تامین سرمایه دماوند</t>
  </si>
  <si>
    <t>صنایع پتروشیمی دهدشت</t>
  </si>
  <si>
    <t>پتروشیمی زاگرس</t>
  </si>
  <si>
    <t>پتروشیمی بوعلی سینا</t>
  </si>
  <si>
    <t>بانک تجارت</t>
  </si>
  <si>
    <t>ذوب آهن اصفهان</t>
  </si>
  <si>
    <t>ایران‌ خودرو</t>
  </si>
  <si>
    <t>2-2-3- سود (زیان) حاصل از فروش اوراق بهادار با درآمد ثابت</t>
  </si>
  <si>
    <t>اختیارخرید خودرو-380-1404/10/03(ضخود13051)</t>
  </si>
  <si>
    <t>اختیارخرید شستا-1600-1404/03/13(ضستا30311)</t>
  </si>
  <si>
    <t>اختیارخرید خودرو-450-1404/10/03(ضخود13071)</t>
  </si>
  <si>
    <t>اختیارخرید وبصادر-500-1404/09/19(ضصاد90291)</t>
  </si>
  <si>
    <t>اختیارخرید وبملت-1200-1404/08/21(ضستا80361)</t>
  </si>
  <si>
    <t>اختیارخرید ذوب-500-1404/02/24(ضذوب20031)</t>
  </si>
  <si>
    <t>اختیارخرید وبملت-1300-1404/08/21(ضملت80641)</t>
  </si>
  <si>
    <t>اختیارخرید ذوب-300-1404/06/18(ضذوب60011)</t>
  </si>
  <si>
    <t>اختیارخرید شستا-1300-1404/08/14(ضستا80371)</t>
  </si>
  <si>
    <t>اختیارخرید شستا-1200-1404/08/14(ضستا80361)</t>
  </si>
  <si>
    <t>اختیارخرید خودرو-500-1404/10/03(ضخود13081)</t>
  </si>
  <si>
    <t>اختیارخرید وبصادر-400-1404/07/23(ضصاد70271)</t>
  </si>
  <si>
    <t>اختیارخرید خودرو-400-1404/07/02(ضخود71181)</t>
  </si>
  <si>
    <t>اختیارخرید خودرو-300-1404/07/02(ضخود71171)</t>
  </si>
  <si>
    <t>2-1- ادامه یادداشت</t>
  </si>
  <si>
    <t>طرف معامله</t>
  </si>
  <si>
    <t>نوع وابستگی</t>
  </si>
  <si>
    <t>نام ورقه بهادار</t>
  </si>
  <si>
    <t>بهای تمام شده اوراق</t>
  </si>
  <si>
    <t>مبلغ شناسایی شده بابت قرارداد خرید و نگهداری اوراق بهادار</t>
  </si>
  <si>
    <t>نرخ اسمی</t>
  </si>
  <si>
    <t>نرخ اسمی (درصد)</t>
  </si>
  <si>
    <t>میانگین نرخ بازده تا سررسید قراردادهای منعقده (درصد)</t>
  </si>
  <si>
    <t>صکوک مرابحه اندیمشک07-6ماهه23%25 (صزاگرس07)</t>
  </si>
  <si>
    <t>33</t>
  </si>
  <si>
    <t>2-4-1- جزئیات قراردادهای خرید و نگهداری اوراق بهادار با درآمد ثابت</t>
  </si>
  <si>
    <t>مدیر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</si>
</sst>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_-;\(#,##0\)"/>
  </numFmts>
  <fonts count="3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sz val="18"/>
      <color indexed="8"/>
      <name val="B Nazanin"/>
      <charset val="178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b/>
      <sz val="16"/>
      <color rgb="FF000000"/>
      <name val="B Nazanin"/>
      <charset val="178"/>
    </font>
    <font>
      <sz val="16"/>
      <color rgb="FF000000"/>
      <name val="Arial"/>
      <family val="2"/>
    </font>
    <font>
      <b/>
      <sz val="18"/>
      <color rgb="FF000000"/>
      <name val="B Nazanin"/>
      <charset val="178"/>
    </font>
    <font>
      <sz val="18"/>
      <color rgb="FF000000"/>
      <name val="Arial"/>
      <family val="2"/>
    </font>
    <font>
      <b/>
      <sz val="20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8"/>
      <color rgb="FF1E90FF"/>
      <name val="B Nazanin"/>
      <charset val="178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b/>
      <sz val="16"/>
      <color rgb="FF1E90FF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Arial"/>
      <family val="2"/>
    </font>
    <font>
      <b/>
      <sz val="18"/>
      <name val="B Nazanin"/>
      <charset val="178"/>
    </font>
    <font>
      <sz val="10"/>
      <color rgb="FF000000"/>
      <name val="Arial"/>
      <family val="2"/>
    </font>
    <font>
      <sz val="11"/>
      <color theme="1"/>
      <name val="B Nazanin"/>
      <charset val="178"/>
    </font>
    <font>
      <b/>
      <sz val="20"/>
      <name val="B Nazanin"/>
      <charset val="178"/>
    </font>
    <font>
      <sz val="11"/>
      <color indexed="8"/>
      <name val="B Nazanin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5">
    <xf numFmtId="0" fontId="0" fillId="0" borderId="0" xfId="0" applyAlignment="1">
      <alignment horizontal="left"/>
    </xf>
    <xf numFmtId="0" fontId="6" fillId="0" borderId="0" xfId="1" applyFont="1"/>
    <xf numFmtId="0" fontId="7" fillId="0" borderId="0" xfId="1" applyFont="1"/>
    <xf numFmtId="0" fontId="9" fillId="0" borderId="0" xfId="1" applyFont="1"/>
    <xf numFmtId="0" fontId="10" fillId="0" borderId="0" xfId="1" applyFont="1" applyAlignment="1">
      <alignment vertical="center"/>
    </xf>
    <xf numFmtId="37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37" fontId="11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37" fontId="11" fillId="0" borderId="0" xfId="0" applyNumberFormat="1" applyFont="1" applyFill="1" applyBorder="1" applyAlignment="1">
      <alignment horizontal="center" vertical="center"/>
    </xf>
    <xf numFmtId="10" fontId="11" fillId="0" borderId="0" xfId="0" applyNumberFormat="1" applyFont="1" applyFill="1" applyAlignment="1">
      <alignment horizontal="center" vertical="center"/>
    </xf>
    <xf numFmtId="10" fontId="11" fillId="0" borderId="2" xfId="0" applyNumberFormat="1" applyFont="1" applyFill="1" applyBorder="1" applyAlignment="1">
      <alignment horizontal="center" vertical="center"/>
    </xf>
    <xf numFmtId="10" fontId="11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Border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center"/>
    </xf>
    <xf numFmtId="9" fontId="12" fillId="0" borderId="3" xfId="0" applyNumberFormat="1" applyFont="1" applyFill="1" applyBorder="1" applyAlignment="1">
      <alignment horizontal="center" vertical="center"/>
    </xf>
    <xf numFmtId="10" fontId="12" fillId="0" borderId="4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1" fillId="0" borderId="0" xfId="0" applyNumberFormat="1" applyFont="1" applyFill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20" fillId="0" borderId="0" xfId="0" applyNumberFormat="1" applyFont="1" applyFill="1" applyAlignment="1">
      <alignment horizontal="right" vertical="center"/>
    </xf>
    <xf numFmtId="38" fontId="27" fillId="0" borderId="0" xfId="0" applyNumberFormat="1" applyFont="1" applyAlignment="1">
      <alignment horizontal="left"/>
    </xf>
    <xf numFmtId="38" fontId="16" fillId="0" borderId="0" xfId="0" applyNumberFormat="1" applyFont="1" applyFill="1" applyBorder="1" applyAlignment="1"/>
    <xf numFmtId="38" fontId="16" fillId="0" borderId="2" xfId="0" applyNumberFormat="1" applyFont="1" applyFill="1" applyBorder="1" applyAlignment="1">
      <alignment horizontal="center" vertical="center"/>
    </xf>
    <xf numFmtId="38" fontId="17" fillId="0" borderId="0" xfId="0" applyNumberFormat="1" applyFont="1" applyBorder="1" applyAlignment="1">
      <alignment horizontal="left"/>
    </xf>
    <xf numFmtId="38" fontId="17" fillId="0" borderId="0" xfId="0" applyNumberFormat="1" applyFont="1" applyAlignment="1">
      <alignment horizontal="left"/>
    </xf>
    <xf numFmtId="38" fontId="3" fillId="0" borderId="0" xfId="0" applyNumberFormat="1" applyFont="1" applyFill="1" applyBorder="1" applyAlignment="1">
      <alignment vertical="center"/>
    </xf>
    <xf numFmtId="38" fontId="11" fillId="0" borderId="0" xfId="0" applyNumberFormat="1" applyFont="1" applyFill="1" applyAlignment="1">
      <alignment horizontal="right" vertical="center"/>
    </xf>
    <xf numFmtId="38" fontId="11" fillId="0" borderId="0" xfId="0" applyNumberFormat="1" applyFont="1" applyFill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4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Alignment="1">
      <alignment vertical="center"/>
    </xf>
    <xf numFmtId="38" fontId="11" fillId="0" borderId="0" xfId="0" applyNumberFormat="1" applyFont="1" applyFill="1" applyBorder="1" applyAlignment="1">
      <alignment horizontal="right" vertical="center"/>
    </xf>
    <xf numFmtId="38" fontId="11" fillId="0" borderId="0" xfId="0" applyNumberFormat="1" applyFont="1" applyFill="1" applyBorder="1" applyAlignment="1">
      <alignment horizontal="center" vertical="center"/>
    </xf>
    <xf numFmtId="38" fontId="11" fillId="0" borderId="2" xfId="0" applyNumberFormat="1" applyFont="1" applyFill="1" applyBorder="1" applyAlignment="1">
      <alignment horizontal="center" vertical="center"/>
    </xf>
    <xf numFmtId="38" fontId="12" fillId="0" borderId="0" xfId="0" applyNumberFormat="1" applyFont="1" applyFill="1" applyAlignment="1">
      <alignment horizontal="right" vertical="center"/>
    </xf>
    <xf numFmtId="38" fontId="30" fillId="0" borderId="0" xfId="0" applyNumberFormat="1" applyFont="1" applyAlignment="1">
      <alignment horizontal="left"/>
    </xf>
    <xf numFmtId="38" fontId="12" fillId="0" borderId="2" xfId="0" applyNumberFormat="1" applyFont="1" applyFill="1" applyBorder="1" applyAlignment="1">
      <alignment horizontal="center" vertical="center"/>
    </xf>
    <xf numFmtId="38" fontId="22" fillId="0" borderId="0" xfId="0" applyNumberFormat="1" applyFont="1" applyAlignment="1">
      <alignment horizontal="center" vertical="center"/>
    </xf>
    <xf numFmtId="38" fontId="12" fillId="0" borderId="0" xfId="0" applyNumberFormat="1" applyFont="1" applyFill="1" applyAlignment="1">
      <alignment horizontal="center" vertical="center"/>
    </xf>
    <xf numFmtId="38" fontId="12" fillId="0" borderId="0" xfId="0" applyNumberFormat="1" applyFont="1" applyFill="1" applyBorder="1" applyAlignment="1">
      <alignment horizontal="right" vertical="center"/>
    </xf>
    <xf numFmtId="38" fontId="12" fillId="0" borderId="4" xfId="0" applyNumberFormat="1" applyFont="1" applyFill="1" applyBorder="1" applyAlignment="1">
      <alignment horizontal="center" vertical="center"/>
    </xf>
    <xf numFmtId="38" fontId="24" fillId="0" borderId="0" xfId="0" applyNumberFormat="1" applyFont="1" applyAlignment="1">
      <alignment horizontal="left"/>
    </xf>
    <xf numFmtId="38" fontId="18" fillId="0" borderId="0" xfId="0" applyNumberFormat="1" applyFont="1" applyFill="1" applyAlignment="1">
      <alignment vertical="center"/>
    </xf>
    <xf numFmtId="38" fontId="25" fillId="0" borderId="0" xfId="0" applyNumberFormat="1" applyFont="1" applyAlignment="1">
      <alignment horizontal="left"/>
    </xf>
    <xf numFmtId="38" fontId="28" fillId="0" borderId="0" xfId="0" applyNumberFormat="1" applyFont="1" applyFill="1" applyAlignment="1">
      <alignment vertical="center"/>
    </xf>
    <xf numFmtId="38" fontId="14" fillId="0" borderId="0" xfId="0" applyNumberFormat="1" applyFont="1" applyFill="1" applyBorder="1" applyAlignment="1">
      <alignment vertical="center"/>
    </xf>
    <xf numFmtId="38" fontId="16" fillId="0" borderId="2" xfId="0" applyNumberFormat="1" applyFont="1" applyFill="1" applyBorder="1" applyAlignment="1">
      <alignment horizontal="center" vertical="center" wrapText="1"/>
    </xf>
    <xf numFmtId="38" fontId="26" fillId="0" borderId="0" xfId="0" applyNumberFormat="1" applyFont="1" applyBorder="1" applyAlignment="1">
      <alignment horizontal="left"/>
    </xf>
    <xf numFmtId="38" fontId="26" fillId="0" borderId="0" xfId="0" applyNumberFormat="1" applyFont="1" applyAlignment="1">
      <alignment horizontal="left"/>
    </xf>
    <xf numFmtId="38" fontId="11" fillId="0" borderId="0" xfId="0" applyNumberFormat="1" applyFont="1" applyFill="1" applyAlignment="1">
      <alignment vertical="center"/>
    </xf>
    <xf numFmtId="38" fontId="11" fillId="0" borderId="0" xfId="0" applyNumberFormat="1" applyFont="1" applyAlignment="1">
      <alignment horizontal="center" vertical="center"/>
    </xf>
    <xf numFmtId="38" fontId="11" fillId="0" borderId="0" xfId="0" applyNumberFormat="1" applyFont="1" applyFill="1" applyBorder="1" applyAlignment="1">
      <alignment vertical="center"/>
    </xf>
    <xf numFmtId="38" fontId="12" fillId="0" borderId="0" xfId="0" applyNumberFormat="1" applyFont="1" applyFill="1" applyAlignment="1">
      <alignment vertical="center"/>
    </xf>
    <xf numFmtId="38" fontId="29" fillId="0" borderId="0" xfId="0" applyNumberFormat="1" applyFont="1" applyAlignment="1">
      <alignment horizontal="left"/>
    </xf>
    <xf numFmtId="38" fontId="12" fillId="0" borderId="0" xfId="0" applyNumberFormat="1" applyFont="1" applyAlignment="1">
      <alignment horizontal="center" vertical="center"/>
    </xf>
    <xf numFmtId="38" fontId="20" fillId="0" borderId="0" xfId="0" applyNumberFormat="1" applyFont="1" applyFill="1" applyAlignment="1">
      <alignment horizontal="right" vertical="center"/>
    </xf>
    <xf numFmtId="38" fontId="14" fillId="0" borderId="2" xfId="0" applyNumberFormat="1" applyFont="1" applyFill="1" applyBorder="1" applyAlignment="1">
      <alignment horizontal="center" vertical="center" wrapText="1"/>
    </xf>
    <xf numFmtId="38" fontId="25" fillId="0" borderId="0" xfId="0" applyNumberFormat="1" applyFont="1" applyBorder="1" applyAlignment="1">
      <alignment horizontal="left"/>
    </xf>
    <xf numFmtId="38" fontId="14" fillId="0" borderId="2" xfId="0" applyNumberFormat="1" applyFont="1" applyFill="1" applyBorder="1" applyAlignment="1">
      <alignment horizontal="center" vertical="center"/>
    </xf>
    <xf numFmtId="38" fontId="12" fillId="0" borderId="0" xfId="0" applyNumberFormat="1" applyFont="1" applyFill="1" applyBorder="1" applyAlignment="1">
      <alignment horizontal="center" vertical="center"/>
    </xf>
    <xf numFmtId="38" fontId="11" fillId="0" borderId="0" xfId="0" applyNumberFormat="1" applyFont="1" applyBorder="1" applyAlignment="1">
      <alignment horizontal="center" vertical="center"/>
    </xf>
    <xf numFmtId="38" fontId="12" fillId="0" borderId="0" xfId="0" applyNumberFormat="1" applyFont="1" applyFill="1" applyBorder="1" applyAlignment="1">
      <alignment vertical="center"/>
    </xf>
    <xf numFmtId="38" fontId="12" fillId="0" borderId="3" xfId="0" applyNumberFormat="1" applyFont="1" applyFill="1" applyBorder="1" applyAlignment="1">
      <alignment horizontal="center" vertical="center"/>
    </xf>
    <xf numFmtId="38" fontId="20" fillId="0" borderId="0" xfId="0" applyNumberFormat="1" applyFont="1" applyFill="1" applyAlignment="1">
      <alignment horizontal="right" vertical="center" readingOrder="2"/>
    </xf>
    <xf numFmtId="38" fontId="11" fillId="0" borderId="3" xfId="0" applyNumberFormat="1" applyFont="1" applyFill="1" applyBorder="1" applyAlignment="1">
      <alignment horizontal="center" vertical="center"/>
    </xf>
    <xf numFmtId="38" fontId="14" fillId="0" borderId="0" xfId="0" applyNumberFormat="1" applyFont="1" applyFill="1" applyBorder="1" applyAlignment="1">
      <alignment horizontal="center" vertical="center"/>
    </xf>
    <xf numFmtId="38" fontId="14" fillId="0" borderId="0" xfId="0" applyNumberFormat="1" applyFont="1" applyAlignment="1">
      <alignment horizontal="left"/>
    </xf>
    <xf numFmtId="38" fontId="14" fillId="0" borderId="0" xfId="0" applyNumberFormat="1" applyFont="1" applyBorder="1" applyAlignment="1">
      <alignment horizontal="left"/>
    </xf>
    <xf numFmtId="38" fontId="14" fillId="0" borderId="2" xfId="0" applyNumberFormat="1" applyFont="1" applyBorder="1" applyAlignment="1">
      <alignment horizontal="center" vertical="center"/>
    </xf>
    <xf numFmtId="38" fontId="14" fillId="0" borderId="0" xfId="0" applyNumberFormat="1" applyFont="1" applyAlignment="1">
      <alignment horizontal="center" vertical="center"/>
    </xf>
    <xf numFmtId="38" fontId="12" fillId="0" borderId="0" xfId="0" applyNumberFormat="1" applyFont="1" applyBorder="1" applyAlignment="1">
      <alignment horizontal="center" vertical="center"/>
    </xf>
    <xf numFmtId="38" fontId="26" fillId="0" borderId="0" xfId="0" applyNumberFormat="1" applyFont="1" applyAlignment="1">
      <alignment horizontal="center"/>
    </xf>
    <xf numFmtId="38" fontId="11" fillId="0" borderId="0" xfId="0" quotePrefix="1" applyNumberFormat="1" applyFont="1" applyFill="1" applyBorder="1" applyAlignment="1">
      <alignment horizontal="center" vertical="center"/>
    </xf>
    <xf numFmtId="38" fontId="11" fillId="0" borderId="0" xfId="0" quotePrefix="1" applyNumberFormat="1" applyFont="1" applyFill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2" fillId="0" borderId="0" xfId="0" applyNumberFormat="1" applyFont="1" applyFill="1" applyAlignment="1">
      <alignment horizontal="right" vertical="center"/>
    </xf>
    <xf numFmtId="38" fontId="16" fillId="0" borderId="2" xfId="0" applyNumberFormat="1" applyFont="1" applyFill="1" applyBorder="1" applyAlignment="1">
      <alignment horizontal="center"/>
    </xf>
    <xf numFmtId="38" fontId="19" fillId="0" borderId="0" xfId="0" applyNumberFormat="1" applyFont="1" applyFill="1" applyAlignment="1">
      <alignment vertical="center"/>
    </xf>
    <xf numFmtId="38" fontId="1" fillId="0" borderId="0" xfId="0" applyNumberFormat="1" applyFont="1" applyFill="1" applyAlignment="1">
      <alignment horizontal="center" vertical="center"/>
    </xf>
    <xf numFmtId="38" fontId="20" fillId="0" borderId="0" xfId="0" applyNumberFormat="1" applyFont="1" applyFill="1" applyAlignment="1">
      <alignment vertical="center"/>
    </xf>
    <xf numFmtId="38" fontId="18" fillId="0" borderId="0" xfId="0" applyNumberFormat="1" applyFont="1" applyFill="1" applyBorder="1" applyAlignment="1"/>
    <xf numFmtId="38" fontId="11" fillId="0" borderId="5" xfId="0" applyNumberFormat="1" applyFont="1" applyFill="1" applyBorder="1" applyAlignment="1">
      <alignment horizontal="center" vertical="center"/>
    </xf>
    <xf numFmtId="38" fontId="19" fillId="0" borderId="0" xfId="0" applyNumberFormat="1" applyFont="1" applyFill="1" applyAlignment="1">
      <alignment horizontal="center" vertical="center"/>
    </xf>
    <xf numFmtId="38" fontId="23" fillId="0" borderId="0" xfId="0" applyNumberFormat="1" applyFont="1" applyAlignment="1">
      <alignment horizontal="left"/>
    </xf>
    <xf numFmtId="38" fontId="15" fillId="0" borderId="0" xfId="0" applyNumberFormat="1" applyFont="1" applyAlignment="1">
      <alignment horizontal="left"/>
    </xf>
    <xf numFmtId="38" fontId="15" fillId="0" borderId="0" xfId="0" applyNumberFormat="1" applyFont="1" applyBorder="1" applyAlignment="1">
      <alignment horizontal="left"/>
    </xf>
    <xf numFmtId="38" fontId="4" fillId="0" borderId="0" xfId="0" applyNumberFormat="1" applyFont="1" applyFill="1" applyAlignment="1">
      <alignment vertical="top"/>
    </xf>
    <xf numFmtId="38" fontId="1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vertical="top"/>
    </xf>
    <xf numFmtId="38" fontId="22" fillId="0" borderId="0" xfId="0" applyNumberFormat="1" applyFont="1" applyFill="1" applyAlignment="1">
      <alignment horizontal="center" vertical="center"/>
    </xf>
    <xf numFmtId="38" fontId="11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38" fontId="11" fillId="0" borderId="6" xfId="0" applyNumberFormat="1" applyFont="1" applyBorder="1" applyAlignment="1">
      <alignment horizontal="right" vertical="center"/>
    </xf>
    <xf numFmtId="38" fontId="11" fillId="0" borderId="0" xfId="0" applyNumberFormat="1" applyFont="1" applyAlignment="1">
      <alignment vertical="top"/>
    </xf>
    <xf numFmtId="38" fontId="11" fillId="0" borderId="6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right" vertical="center"/>
    </xf>
    <xf numFmtId="38" fontId="11" fillId="0" borderId="2" xfId="0" applyNumberFormat="1" applyFont="1" applyBorder="1" applyAlignment="1">
      <alignment horizontal="center" vertical="center"/>
    </xf>
    <xf numFmtId="38" fontId="12" fillId="0" borderId="5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top"/>
    </xf>
    <xf numFmtId="3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38" fontId="32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 vertical="center"/>
    </xf>
    <xf numFmtId="40" fontId="11" fillId="0" borderId="0" xfId="0" applyNumberFormat="1" applyFont="1" applyFill="1" applyBorder="1" applyAlignment="1">
      <alignment horizontal="center" vertical="center"/>
    </xf>
    <xf numFmtId="40" fontId="11" fillId="0" borderId="3" xfId="0" applyNumberFormat="1" applyFont="1" applyFill="1" applyBorder="1" applyAlignment="1">
      <alignment horizontal="center" vertical="center"/>
    </xf>
    <xf numFmtId="40" fontId="11" fillId="0" borderId="2" xfId="0" applyNumberFormat="1" applyFont="1" applyFill="1" applyBorder="1" applyAlignment="1">
      <alignment horizontal="center" vertical="center"/>
    </xf>
    <xf numFmtId="38" fontId="14" fillId="0" borderId="0" xfId="0" applyNumberFormat="1" applyFont="1" applyFill="1" applyBorder="1" applyAlignment="1">
      <alignment horizontal="center" vertical="center"/>
    </xf>
    <xf numFmtId="38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38" fontId="20" fillId="0" borderId="0" xfId="0" applyNumberFormat="1" applyFont="1" applyFill="1" applyAlignment="1">
      <alignment horizontal="right" vertical="center"/>
    </xf>
    <xf numFmtId="38" fontId="16" fillId="0" borderId="2" xfId="0" applyNumberFormat="1" applyFont="1" applyFill="1" applyBorder="1" applyAlignment="1">
      <alignment horizontal="center" vertical="center"/>
    </xf>
    <xf numFmtId="37" fontId="31" fillId="0" borderId="0" xfId="1" applyNumberFormat="1" applyFont="1" applyAlignment="1">
      <alignment horizontal="center" vertical="center"/>
    </xf>
    <xf numFmtId="0" fontId="8" fillId="0" borderId="0" xfId="1" applyFont="1"/>
    <xf numFmtId="38" fontId="14" fillId="0" borderId="0" xfId="0" applyNumberFormat="1" applyFont="1" applyFill="1" applyBorder="1" applyAlignment="1">
      <alignment horizontal="center" vertical="center"/>
    </xf>
    <xf numFmtId="38" fontId="14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 readingOrder="2"/>
    </xf>
    <xf numFmtId="38" fontId="18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readingOrder="2"/>
    </xf>
    <xf numFmtId="0" fontId="16" fillId="0" borderId="7" xfId="0" applyFont="1" applyBorder="1" applyAlignment="1">
      <alignment horizontal="center" vertical="center" wrapText="1"/>
    </xf>
    <xf numFmtId="38" fontId="20" fillId="0" borderId="0" xfId="0" applyNumberFormat="1" applyFont="1" applyFill="1" applyAlignment="1">
      <alignment horizontal="right" vertical="center"/>
    </xf>
    <xf numFmtId="38" fontId="18" fillId="0" borderId="0" xfId="0" applyNumberFormat="1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38" fontId="16" fillId="0" borderId="2" xfId="0" applyNumberFormat="1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38" fontId="20" fillId="0" borderId="0" xfId="0" applyNumberFormat="1" applyFont="1" applyFill="1" applyAlignment="1">
      <alignment horizontal="left"/>
    </xf>
    <xf numFmtId="38" fontId="20" fillId="0" borderId="0" xfId="0" applyNumberFormat="1" applyFont="1" applyFill="1" applyAlignment="1">
      <alignment horizontal="right" vertical="center" readingOrder="2"/>
    </xf>
    <xf numFmtId="38" fontId="16" fillId="0" borderId="1" xfId="0" applyNumberFormat="1" applyFont="1" applyFill="1" applyBorder="1" applyAlignment="1">
      <alignment horizontal="center" vertical="center"/>
    </xf>
    <xf numFmtId="38" fontId="16" fillId="0" borderId="2" xfId="0" applyNumberFormat="1" applyFont="1" applyFill="1" applyBorder="1" applyAlignment="1">
      <alignment horizontal="center" vertical="center"/>
    </xf>
    <xf numFmtId="38" fontId="20" fillId="0" borderId="0" xfId="0" applyNumberFormat="1" applyFont="1" applyFill="1" applyAlignment="1">
      <alignment horizontal="left" readingOrder="2"/>
    </xf>
    <xf numFmtId="38" fontId="20" fillId="0" borderId="0" xfId="0" applyNumberFormat="1" applyFont="1" applyFill="1" applyAlignment="1">
      <alignment horizontal="center" vertical="center"/>
    </xf>
    <xf numFmtId="38" fontId="14" fillId="0" borderId="1" xfId="0" applyNumberFormat="1" applyFont="1" applyFill="1" applyBorder="1" applyAlignment="1">
      <alignment horizontal="center" vertical="center"/>
    </xf>
    <xf numFmtId="38" fontId="25" fillId="0" borderId="0" xfId="0" applyNumberFormat="1" applyFont="1" applyFill="1" applyAlignment="1">
      <alignment horizontal="left"/>
    </xf>
    <xf numFmtId="38" fontId="27" fillId="0" borderId="0" xfId="0" applyNumberFormat="1" applyFont="1" applyFill="1" applyAlignment="1">
      <alignment horizontal="left"/>
    </xf>
    <xf numFmtId="38" fontId="26" fillId="0" borderId="0" xfId="0" applyNumberFormat="1" applyFont="1" applyFill="1" applyBorder="1" applyAlignment="1">
      <alignment horizontal="left"/>
    </xf>
    <xf numFmtId="38" fontId="26" fillId="0" borderId="0" xfId="0" applyNumberFormat="1" applyFont="1" applyFill="1" applyAlignment="1">
      <alignment horizontal="left"/>
    </xf>
    <xf numFmtId="38" fontId="24" fillId="0" borderId="0" xfId="0" applyNumberFormat="1" applyFont="1" applyFill="1" applyAlignment="1">
      <alignment horizontal="left"/>
    </xf>
    <xf numFmtId="38" fontId="29" fillId="0" borderId="0" xfId="0" applyNumberFormat="1" applyFont="1" applyFill="1" applyAlignment="1">
      <alignment horizontal="left"/>
    </xf>
    <xf numFmtId="38" fontId="25" fillId="0" borderId="0" xfId="0" applyNumberFormat="1" applyFont="1" applyFill="1" applyBorder="1" applyAlignment="1">
      <alignment horizontal="left"/>
    </xf>
    <xf numFmtId="38" fontId="24" fillId="0" borderId="0" xfId="0" applyNumberFormat="1" applyFont="1" applyFill="1" applyBorder="1" applyAlignment="1">
      <alignment horizontal="left"/>
    </xf>
    <xf numFmtId="38" fontId="12" fillId="0" borderId="4" xfId="0" applyNumberFormat="1" applyFont="1" applyBorder="1" applyAlignment="1">
      <alignment horizontal="center" vertical="center"/>
    </xf>
    <xf numFmtId="38" fontId="18" fillId="0" borderId="0" xfId="0" applyNumberFormat="1" applyFont="1" applyAlignment="1"/>
    <xf numFmtId="38" fontId="11" fillId="0" borderId="0" xfId="0" applyNumberFormat="1" applyFont="1" applyFill="1" applyAlignment="1">
      <alignment horizontal="left"/>
    </xf>
    <xf numFmtId="38" fontId="11" fillId="0" borderId="0" xfId="0" applyNumberFormat="1" applyFont="1" applyAlignment="1">
      <alignment horizontal="left"/>
    </xf>
    <xf numFmtId="38" fontId="4" fillId="0" borderId="0" xfId="0" applyNumberFormat="1" applyFont="1" applyFill="1" applyAlignment="1">
      <alignment horizontal="right" vertical="top"/>
    </xf>
    <xf numFmtId="0" fontId="12" fillId="0" borderId="0" xfId="0" applyFont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/>
    </xf>
    <xf numFmtId="38" fontId="11" fillId="0" borderId="0" xfId="0" applyNumberFormat="1" applyFont="1" applyFill="1" applyBorder="1" applyAlignment="1">
      <alignment horizontal="left"/>
    </xf>
    <xf numFmtId="38" fontId="11" fillId="0" borderId="0" xfId="0" applyNumberFormat="1" applyFont="1" applyBorder="1" applyAlignment="1">
      <alignment horizontal="left"/>
    </xf>
    <xf numFmtId="38" fontId="12" fillId="0" borderId="2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left"/>
    </xf>
    <xf numFmtId="0" fontId="33" fillId="0" borderId="0" xfId="0" applyFont="1"/>
    <xf numFmtId="0" fontId="35" fillId="0" borderId="0" xfId="1" applyFont="1"/>
    <xf numFmtId="0" fontId="36" fillId="2" borderId="8" xfId="1" applyFont="1" applyFill="1" applyBorder="1" applyAlignment="1">
      <alignment horizontal="center" vertical="center"/>
    </xf>
    <xf numFmtId="0" fontId="36" fillId="2" borderId="9" xfId="1" applyFont="1" applyFill="1" applyBorder="1" applyAlignment="1">
      <alignment horizontal="center" vertical="center"/>
    </xf>
    <xf numFmtId="0" fontId="36" fillId="2" borderId="9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/>
    </xf>
    <xf numFmtId="37" fontId="10" fillId="0" borderId="11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169" fontId="34" fillId="0" borderId="0" xfId="1" applyNumberFormat="1" applyFont="1" applyAlignment="1">
      <alignment horizontal="right" vertical="center" readingOrder="2"/>
    </xf>
  </cellXfs>
  <cellStyles count="2">
    <cellStyle name="Normal" xfId="0" builtinId="0"/>
    <cellStyle name="Normal 2" xfId="1" xr:uid="{9ED16A4E-3D9C-4F3E-86F8-1788303421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682625</xdr:colOff>
      <xdr:row>2</xdr:row>
      <xdr:rowOff>50394</xdr:rowOff>
    </xdr:from>
    <xdr:to>
      <xdr:col>6</xdr:col>
      <xdr:colOff>59690</xdr:colOff>
      <xdr:row>19</xdr:row>
      <xdr:rowOff>49530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B766EF-BDB1-4177-99A0-E1FFC74E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55875" y="640944"/>
          <a:ext cx="2962275" cy="356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F0D5-02BB-4B2E-AC54-E288FCB47B47}">
  <sheetPr>
    <pageSetUpPr fitToPage="1"/>
  </sheetPr>
  <dimension ref="A1:V36"/>
  <sheetViews>
    <sheetView rightToLeft="1" view="pageBreakPreview" topLeftCell="A6" zoomScale="80" zoomScaleNormal="100" zoomScaleSheetLayoutView="80" workbookViewId="0">
      <selection activeCell="R14" sqref="R14"/>
    </sheetView>
  </sheetViews>
  <sheetFormatPr defaultColWidth="9.109375" defaultRowHeight="18.600000000000001" x14ac:dyDescent="0.55000000000000004"/>
  <cols>
    <col min="1" max="1" width="3.6640625" style="3" customWidth="1"/>
    <col min="2" max="8" width="13.44140625" style="3" customWidth="1"/>
    <col min="9" max="9" width="9.109375" style="3"/>
    <col min="10" max="10" width="12.44140625" style="3" bestFit="1" customWidth="1"/>
    <col min="11" max="16384" width="9.109375" style="3"/>
  </cols>
  <sheetData>
    <row r="1" spans="1:22" s="2" customFormat="1" ht="23.4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21.6" x14ac:dyDescent="0.65"/>
    <row r="3" spans="1:22" s="2" customFormat="1" ht="21.6" x14ac:dyDescent="0.65"/>
    <row r="4" spans="1:22" s="2" customFormat="1" ht="21.6" x14ac:dyDescent="0.65"/>
    <row r="24" spans="1:8" ht="37.5" customHeight="1" x14ac:dyDescent="0.8">
      <c r="A24" s="152" t="s">
        <v>0</v>
      </c>
      <c r="B24" s="153"/>
      <c r="C24" s="153"/>
      <c r="D24" s="153"/>
      <c r="E24" s="153"/>
      <c r="F24" s="153"/>
      <c r="G24" s="153"/>
      <c r="H24" s="153"/>
    </row>
    <row r="25" spans="1:8" ht="37.5" customHeight="1" x14ac:dyDescent="0.8">
      <c r="A25" s="152" t="s">
        <v>91</v>
      </c>
      <c r="B25" s="153"/>
      <c r="C25" s="153"/>
      <c r="D25" s="153"/>
      <c r="E25" s="153"/>
      <c r="F25" s="153"/>
      <c r="G25" s="153"/>
      <c r="H25" s="153"/>
    </row>
    <row r="26" spans="1:8" ht="37.5" customHeight="1" x14ac:dyDescent="0.8">
      <c r="A26" s="152" t="s">
        <v>92</v>
      </c>
      <c r="B26" s="153"/>
      <c r="C26" s="153"/>
      <c r="D26" s="153"/>
      <c r="E26" s="153"/>
      <c r="F26" s="153"/>
      <c r="G26" s="153"/>
      <c r="H26" s="153"/>
    </row>
    <row r="27" spans="1:8" ht="37.5" customHeight="1" x14ac:dyDescent="0.8">
      <c r="A27" s="152" t="s">
        <v>152</v>
      </c>
      <c r="B27" s="153"/>
      <c r="C27" s="153"/>
      <c r="D27" s="153"/>
      <c r="E27" s="153"/>
      <c r="F27" s="153"/>
      <c r="G27" s="153"/>
      <c r="H27" s="153"/>
    </row>
    <row r="32" spans="1:8" s="4" customFormat="1" ht="21.6" x14ac:dyDescent="0.55000000000000004">
      <c r="B32" s="3"/>
      <c r="C32" s="3"/>
      <c r="D32" s="3"/>
      <c r="E32" s="3"/>
      <c r="F32" s="3"/>
      <c r="G32" s="3"/>
      <c r="H32" s="3"/>
    </row>
    <row r="33" spans="1:8" s="4" customFormat="1" ht="21.6" x14ac:dyDescent="0.55000000000000004">
      <c r="B33" s="3"/>
      <c r="C33" s="3"/>
      <c r="D33" s="3"/>
      <c r="E33" s="3"/>
      <c r="F33" s="3"/>
      <c r="G33" s="3"/>
      <c r="H33" s="3"/>
    </row>
    <row r="36" spans="1:8" x14ac:dyDescent="0.55000000000000004">
      <c r="A36" s="3" t="s">
        <v>93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6"/>
  <sheetViews>
    <sheetView rightToLeft="1" view="pageBreakPreview" zoomScale="80" zoomScaleNormal="100" zoomScaleSheetLayoutView="80" workbookViewId="0">
      <selection activeCell="A15" sqref="A15:XFD16"/>
    </sheetView>
  </sheetViews>
  <sheetFormatPr defaultColWidth="9.109375" defaultRowHeight="16.2" x14ac:dyDescent="0.5"/>
  <cols>
    <col min="1" max="1" width="40.33203125" style="69" customWidth="1"/>
    <col min="2" max="2" width="1.44140625" style="69" customWidth="1"/>
    <col min="3" max="3" width="39.6640625" style="69" bestFit="1" customWidth="1"/>
    <col min="4" max="4" width="1.44140625" style="23" customWidth="1"/>
    <col min="5" max="5" width="34.44140625" style="23" bestFit="1" customWidth="1"/>
    <col min="6" max="6" width="1.44140625" style="23" customWidth="1"/>
    <col min="7" max="7" width="39.6640625" style="69" bestFit="1" customWidth="1"/>
    <col min="8" max="8" width="1.44140625" style="23" customWidth="1"/>
    <col min="9" max="9" width="34.44140625" style="23" bestFit="1" customWidth="1"/>
    <col min="10" max="10" width="1.44140625" style="23" customWidth="1"/>
    <col min="11" max="16384" width="9.109375" style="23"/>
  </cols>
  <sheetData>
    <row r="1" spans="1:9" ht="39.75" customHeight="1" x14ac:dyDescent="0.5">
      <c r="A1" s="157" t="str">
        <f>درآمد!A1</f>
        <v>صندوق سرمایه گذاری بخشی پتروشیمی دماوند</v>
      </c>
      <c r="B1" s="157"/>
      <c r="C1" s="157"/>
      <c r="D1" s="157"/>
      <c r="E1" s="157"/>
      <c r="F1" s="157"/>
      <c r="G1" s="157"/>
      <c r="H1" s="157"/>
      <c r="I1" s="157"/>
    </row>
    <row r="2" spans="1:9" ht="39.75" customHeight="1" x14ac:dyDescent="0.5">
      <c r="A2" s="157" t="str">
        <f>درآمد!A2</f>
        <v>صورت وضعیت درآمدها</v>
      </c>
      <c r="B2" s="157"/>
      <c r="C2" s="157"/>
      <c r="D2" s="157"/>
      <c r="E2" s="157"/>
      <c r="F2" s="157"/>
      <c r="G2" s="157"/>
      <c r="H2" s="157"/>
      <c r="I2" s="157"/>
    </row>
    <row r="3" spans="1:9" ht="39.75" customHeight="1" x14ac:dyDescent="0.5">
      <c r="A3" s="157" t="str">
        <f>درآمد!A3</f>
        <v>دوره یک ماهه منتهی به 29 اسفند 1404</v>
      </c>
      <c r="B3" s="157"/>
      <c r="C3" s="157"/>
      <c r="D3" s="157"/>
      <c r="E3" s="157"/>
      <c r="F3" s="157"/>
      <c r="G3" s="157"/>
      <c r="H3" s="157"/>
      <c r="I3" s="157"/>
    </row>
    <row r="4" spans="1:9" ht="39.75" customHeight="1" x14ac:dyDescent="0.5"/>
    <row r="5" spans="1:9" ht="39.75" customHeight="1" x14ac:dyDescent="0.5">
      <c r="A5" s="160" t="s">
        <v>185</v>
      </c>
      <c r="B5" s="160"/>
      <c r="C5" s="160"/>
      <c r="D5" s="160"/>
      <c r="E5" s="160"/>
      <c r="F5" s="160"/>
      <c r="G5" s="160"/>
      <c r="H5" s="160"/>
      <c r="I5" s="160"/>
    </row>
    <row r="6" spans="1:9" ht="39.75" customHeight="1" x14ac:dyDescent="1">
      <c r="A6" s="47"/>
      <c r="B6" s="47"/>
      <c r="C6" s="156" t="s">
        <v>99</v>
      </c>
      <c r="D6" s="156"/>
      <c r="E6" s="156"/>
      <c r="F6" s="156"/>
      <c r="G6" s="156"/>
      <c r="H6" s="156"/>
      <c r="I6" s="156"/>
    </row>
    <row r="7" spans="1:9" ht="39.75" customHeight="1" thickBot="1" x14ac:dyDescent="0.95">
      <c r="C7" s="174" t="s">
        <v>157</v>
      </c>
      <c r="D7" s="174"/>
      <c r="E7" s="174"/>
      <c r="F7" s="27"/>
      <c r="G7" s="174" t="s">
        <v>158</v>
      </c>
      <c r="H7" s="174"/>
      <c r="I7" s="174"/>
    </row>
    <row r="8" spans="1:9" ht="39.75" customHeight="1" x14ac:dyDescent="0.85">
      <c r="A8" s="154" t="s">
        <v>79</v>
      </c>
      <c r="C8" s="93" t="s">
        <v>80</v>
      </c>
      <c r="D8" s="40"/>
      <c r="E8" s="158" t="s">
        <v>81</v>
      </c>
      <c r="F8" s="41"/>
      <c r="G8" s="93" t="s">
        <v>80</v>
      </c>
      <c r="H8" s="40"/>
      <c r="I8" s="158" t="s">
        <v>81</v>
      </c>
    </row>
    <row r="9" spans="1:9" ht="39.75" customHeight="1" thickBot="1" x14ac:dyDescent="0.9">
      <c r="A9" s="155"/>
      <c r="C9" s="86" t="s">
        <v>187</v>
      </c>
      <c r="D9" s="40"/>
      <c r="E9" s="159"/>
      <c r="F9" s="41"/>
      <c r="G9" s="86" t="s">
        <v>187</v>
      </c>
      <c r="H9" s="40"/>
      <c r="I9" s="159"/>
    </row>
    <row r="10" spans="1:9" ht="39.75" customHeight="1" x14ac:dyDescent="0.5">
      <c r="A10" s="79" t="s">
        <v>109</v>
      </c>
      <c r="C10" s="60">
        <v>122255</v>
      </c>
      <c r="D10" s="33"/>
      <c r="E10" s="18">
        <f>C10/$C$13</f>
        <v>0.29943177643341745</v>
      </c>
      <c r="F10" s="33"/>
      <c r="G10" s="60">
        <v>546228753</v>
      </c>
      <c r="H10" s="33"/>
      <c r="I10" s="18">
        <f>G10/$G$13</f>
        <v>0.59116067181789356</v>
      </c>
    </row>
    <row r="11" spans="1:9" ht="39.75" customHeight="1" x14ac:dyDescent="0.5">
      <c r="A11" s="79" t="s">
        <v>111</v>
      </c>
      <c r="C11" s="60">
        <v>283928</v>
      </c>
      <c r="D11" s="33"/>
      <c r="E11" s="18">
        <f>C11/$C$13</f>
        <v>0.69540767591662789</v>
      </c>
      <c r="F11" s="33"/>
      <c r="G11" s="60">
        <v>376750273</v>
      </c>
      <c r="H11" s="33"/>
      <c r="I11" s="18"/>
    </row>
    <row r="12" spans="1:9" ht="39.75" customHeight="1" thickBot="1" x14ac:dyDescent="0.55000000000000004">
      <c r="A12" s="79" t="s">
        <v>182</v>
      </c>
      <c r="C12" s="61">
        <v>2107</v>
      </c>
      <c r="D12" s="29"/>
      <c r="E12" s="17">
        <f>C12/$C$13</f>
        <v>5.1605476499546887E-3</v>
      </c>
      <c r="F12" s="29"/>
      <c r="G12" s="61">
        <v>1014702</v>
      </c>
      <c r="H12" s="29"/>
      <c r="I12" s="17">
        <f>G12/$G$13</f>
        <v>1.0981697919057736E-3</v>
      </c>
    </row>
    <row r="13" spans="1:9" ht="39.75" customHeight="1" thickBot="1" x14ac:dyDescent="0.55000000000000004">
      <c r="A13" s="79" t="s">
        <v>47</v>
      </c>
      <c r="C13" s="90">
        <f>SUM(C10:C12)</f>
        <v>408290</v>
      </c>
      <c r="D13" s="34"/>
      <c r="E13" s="38">
        <f>SUM(E10:E12)</f>
        <v>1</v>
      </c>
      <c r="F13" s="34"/>
      <c r="G13" s="90">
        <f>SUM(G10:G12)</f>
        <v>923993728</v>
      </c>
      <c r="H13" s="34"/>
      <c r="I13" s="38">
        <f>SUM(I10:I12)</f>
        <v>0.59225884160979936</v>
      </c>
    </row>
    <row r="14" spans="1:9" ht="16.8" thickTop="1" x14ac:dyDescent="0.5"/>
    <row r="15" spans="1:9" ht="21.6" hidden="1" x14ac:dyDescent="0.5">
      <c r="C15" s="60">
        <f>'سود سپرده بانکی'!C12</f>
        <v>408290</v>
      </c>
      <c r="D15" s="30"/>
      <c r="E15" s="30"/>
      <c r="F15" s="30"/>
      <c r="G15" s="60">
        <f>'سود سپرده بانکی'!I12</f>
        <v>923993728</v>
      </c>
      <c r="H15" s="30"/>
      <c r="I15" s="30"/>
    </row>
    <row r="16" spans="1:9" ht="21.6" hidden="1" x14ac:dyDescent="0.5">
      <c r="C16" s="60">
        <f>C15-C13</f>
        <v>0</v>
      </c>
      <c r="D16" s="30"/>
      <c r="E16" s="30"/>
      <c r="F16" s="30"/>
      <c r="G16" s="60">
        <f>G15-G13</f>
        <v>0</v>
      </c>
      <c r="H16" s="30"/>
      <c r="I16" s="30"/>
    </row>
  </sheetData>
  <mergeCells count="10">
    <mergeCell ref="A1:I1"/>
    <mergeCell ref="A2:I2"/>
    <mergeCell ref="A3:I3"/>
    <mergeCell ref="A8:A9"/>
    <mergeCell ref="E8:E9"/>
    <mergeCell ref="I8:I9"/>
    <mergeCell ref="C6:I6"/>
    <mergeCell ref="A5:I5"/>
    <mergeCell ref="C7:E7"/>
    <mergeCell ref="G7:I7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3"/>
  <sheetViews>
    <sheetView rightToLeft="1" view="pageBreakPreview" zoomScale="80" zoomScaleNormal="100" zoomScaleSheetLayoutView="80" workbookViewId="0">
      <selection activeCell="A12" sqref="A12:XFD13"/>
    </sheetView>
  </sheetViews>
  <sheetFormatPr defaultColWidth="9.109375" defaultRowHeight="16.2" x14ac:dyDescent="0.5"/>
  <cols>
    <col min="1" max="1" width="46.6640625" style="69" customWidth="1"/>
    <col min="2" max="2" width="1.33203125" style="69" customWidth="1"/>
    <col min="3" max="3" width="44.109375" style="69" customWidth="1"/>
    <col min="4" max="4" width="2" style="69" customWidth="1"/>
    <col min="5" max="5" width="42.33203125" style="69" bestFit="1" customWidth="1"/>
    <col min="6" max="6" width="2" style="69" customWidth="1"/>
    <col min="7" max="16384" width="9.109375" style="69"/>
  </cols>
  <sheetData>
    <row r="1" spans="1:5" ht="39" customHeight="1" x14ac:dyDescent="0.5">
      <c r="A1" s="173" t="str">
        <f>درآمد!A1</f>
        <v>صندوق سرمایه گذاری بخشی پتروشیمی دماوند</v>
      </c>
      <c r="B1" s="173"/>
      <c r="C1" s="173"/>
      <c r="D1" s="173"/>
      <c r="E1" s="173"/>
    </row>
    <row r="2" spans="1:5" ht="39" customHeight="1" x14ac:dyDescent="0.5">
      <c r="A2" s="173" t="str">
        <f>درآمد!A2</f>
        <v>صورت وضعیت درآمدها</v>
      </c>
      <c r="B2" s="173"/>
      <c r="C2" s="173"/>
      <c r="D2" s="173"/>
      <c r="E2" s="173"/>
    </row>
    <row r="3" spans="1:5" ht="39" customHeight="1" x14ac:dyDescent="0.5">
      <c r="A3" s="173" t="str">
        <f>درآمد!A3</f>
        <v>دوره یک ماهه منتهی به 29 اسفند 1404</v>
      </c>
      <c r="B3" s="173"/>
      <c r="C3" s="173"/>
      <c r="D3" s="173"/>
      <c r="E3" s="173"/>
    </row>
    <row r="4" spans="1:5" ht="39" customHeight="1" x14ac:dyDescent="0.5"/>
    <row r="5" spans="1:5" ht="39" customHeight="1" x14ac:dyDescent="0.5">
      <c r="A5" s="178" t="s">
        <v>186</v>
      </c>
      <c r="B5" s="178"/>
      <c r="C5" s="178"/>
      <c r="D5" s="178"/>
      <c r="E5" s="178"/>
    </row>
    <row r="6" spans="1:5" ht="39" customHeight="1" x14ac:dyDescent="1">
      <c r="A6" s="47"/>
      <c r="B6" s="47"/>
      <c r="C6" s="177" t="s">
        <v>99</v>
      </c>
      <c r="D6" s="177"/>
      <c r="E6" s="177"/>
    </row>
    <row r="7" spans="1:5" ht="39" customHeight="1" thickBot="1" x14ac:dyDescent="0.85">
      <c r="A7" s="50" t="s">
        <v>71</v>
      </c>
      <c r="B7" s="76"/>
      <c r="C7" s="50" t="s">
        <v>157</v>
      </c>
      <c r="D7" s="76"/>
      <c r="E7" s="50" t="s">
        <v>158</v>
      </c>
    </row>
    <row r="8" spans="1:5" ht="39" customHeight="1" x14ac:dyDescent="0.5">
      <c r="A8" s="77" t="s">
        <v>113</v>
      </c>
      <c r="C8" s="60">
        <v>81763627</v>
      </c>
      <c r="D8" s="78"/>
      <c r="E8" s="60">
        <v>2139367210</v>
      </c>
    </row>
    <row r="9" spans="1:5" ht="39" customHeight="1" thickBot="1" x14ac:dyDescent="0.55000000000000004">
      <c r="A9" s="79" t="s">
        <v>112</v>
      </c>
      <c r="C9" s="61">
        <v>0</v>
      </c>
      <c r="D9" s="78"/>
      <c r="E9" s="61">
        <v>642367231</v>
      </c>
    </row>
    <row r="10" spans="1:5" ht="39" customHeight="1" thickBot="1" x14ac:dyDescent="0.55000000000000004">
      <c r="A10" s="80" t="s">
        <v>47</v>
      </c>
      <c r="C10" s="90">
        <f>SUM(C8:C9)</f>
        <v>81763627</v>
      </c>
      <c r="D10" s="82"/>
      <c r="E10" s="90">
        <f>SUM(E8:E9)</f>
        <v>2781734441</v>
      </c>
    </row>
    <row r="11" spans="1:5" ht="16.8" thickTop="1" x14ac:dyDescent="0.5"/>
    <row r="12" spans="1:5" ht="21.6" hidden="1" x14ac:dyDescent="0.5">
      <c r="C12" s="60">
        <v>81763627</v>
      </c>
      <c r="E12" s="60">
        <v>2781734441</v>
      </c>
    </row>
    <row r="13" spans="1:5" ht="21.6" hidden="1" x14ac:dyDescent="0.5">
      <c r="C13" s="60">
        <f>C12-C10</f>
        <v>0</v>
      </c>
      <c r="E13" s="60">
        <f>E12-E10</f>
        <v>0</v>
      </c>
    </row>
  </sheetData>
  <sortState xmlns:xlrd2="http://schemas.microsoft.com/office/spreadsheetml/2017/richdata2" ref="A8:E9">
    <sortCondition descending="1" ref="E8:E9"/>
  </sortState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scale="9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85A1-479F-4F54-B062-D5A1639A9FC8}">
  <sheetPr>
    <pageSetUpPr fitToPage="1"/>
  </sheetPr>
  <dimension ref="A1:I8"/>
  <sheetViews>
    <sheetView rightToLeft="1" view="pageBreakPreview" zoomScale="80" zoomScaleNormal="100" zoomScaleSheetLayoutView="80" workbookViewId="0">
      <selection activeCell="G18" sqref="G18"/>
    </sheetView>
  </sheetViews>
  <sheetFormatPr defaultColWidth="9.109375" defaultRowHeight="16.2" x14ac:dyDescent="0.5"/>
  <cols>
    <col min="1" max="1" width="17.88671875" style="69" bestFit="1" customWidth="1"/>
    <col min="2" max="2" width="14.88671875" style="69" bestFit="1" customWidth="1"/>
    <col min="3" max="3" width="48" style="69" bestFit="1" customWidth="1"/>
    <col min="4" max="4" width="12.5546875" style="69" bestFit="1" customWidth="1"/>
    <col min="5" max="5" width="22.5546875" style="69" bestFit="1" customWidth="1"/>
    <col min="6" max="6" width="48.88671875" style="69" customWidth="1"/>
    <col min="7" max="7" width="11.33203125" style="69" bestFit="1" customWidth="1"/>
    <col min="8" max="8" width="20.6640625" style="69" customWidth="1"/>
    <col min="9" max="9" width="47.33203125" style="69" customWidth="1"/>
    <col min="10" max="16384" width="9.109375" style="69"/>
  </cols>
  <sheetData>
    <row r="1" spans="1:9" ht="39" customHeight="1" x14ac:dyDescent="0.5">
      <c r="A1" s="212" t="str">
        <f>'سایر درآمدها'!A1</f>
        <v>صندوق سرمایه گذاری بخشی پتروشیمی دماوند</v>
      </c>
      <c r="B1" s="212"/>
      <c r="C1" s="212"/>
      <c r="D1" s="212"/>
      <c r="E1" s="212"/>
      <c r="F1" s="212"/>
      <c r="G1" s="212"/>
      <c r="H1" s="212"/>
      <c r="I1" s="212"/>
    </row>
    <row r="2" spans="1:9" ht="39" customHeight="1" x14ac:dyDescent="0.5">
      <c r="A2" s="212" t="str">
        <f>'سایر درآمدها'!A2</f>
        <v>صورت وضعیت درآمدها</v>
      </c>
      <c r="B2" s="212"/>
      <c r="C2" s="212"/>
      <c r="D2" s="212"/>
      <c r="E2" s="212"/>
      <c r="F2" s="212"/>
      <c r="G2" s="212"/>
      <c r="H2" s="212"/>
      <c r="I2" s="212"/>
    </row>
    <row r="3" spans="1:9" ht="39" customHeight="1" x14ac:dyDescent="0.5">
      <c r="A3" s="212" t="str">
        <f>'سایر درآمدها'!A3</f>
        <v>دوره یک ماهه منتهی به 29 اسفند 1404</v>
      </c>
      <c r="B3" s="212"/>
      <c r="C3" s="212"/>
      <c r="D3" s="212"/>
      <c r="E3" s="212"/>
      <c r="F3" s="212"/>
      <c r="G3" s="212"/>
      <c r="H3" s="212"/>
      <c r="I3" s="212"/>
    </row>
    <row r="4" spans="1:9" ht="39" customHeight="1" x14ac:dyDescent="0.5">
      <c r="A4" s="204"/>
      <c r="B4" s="204"/>
      <c r="C4" s="204"/>
      <c r="D4" s="204"/>
      <c r="E4" s="204"/>
      <c r="F4" s="204"/>
      <c r="G4" s="204"/>
      <c r="H4" s="204"/>
      <c r="I4" s="204"/>
    </row>
    <row r="5" spans="1:9" ht="39" customHeight="1" x14ac:dyDescent="0.5">
      <c r="A5" s="214" t="s">
        <v>248</v>
      </c>
      <c r="B5" s="214"/>
      <c r="C5" s="214"/>
      <c r="D5" s="214"/>
      <c r="E5" s="214"/>
      <c r="F5" s="214"/>
      <c r="G5" s="214"/>
      <c r="H5" s="214"/>
      <c r="I5" s="214"/>
    </row>
    <row r="6" spans="1:9" ht="17.399999999999999" thickBot="1" x14ac:dyDescent="0.55000000000000004">
      <c r="A6" s="205"/>
      <c r="B6" s="205"/>
      <c r="C6" s="205"/>
      <c r="D6" s="205"/>
      <c r="E6" s="205"/>
      <c r="F6" s="205"/>
      <c r="G6" s="205"/>
      <c r="H6" s="205"/>
      <c r="I6" s="205"/>
    </row>
    <row r="7" spans="1:9" ht="54" x14ac:dyDescent="0.5">
      <c r="A7" s="206" t="s">
        <v>238</v>
      </c>
      <c r="B7" s="207" t="s">
        <v>239</v>
      </c>
      <c r="C7" s="207" t="s">
        <v>240</v>
      </c>
      <c r="D7" s="207" t="s">
        <v>53</v>
      </c>
      <c r="E7" s="207" t="s">
        <v>241</v>
      </c>
      <c r="F7" s="208" t="s">
        <v>242</v>
      </c>
      <c r="G7" s="208" t="s">
        <v>243</v>
      </c>
      <c r="H7" s="208" t="s">
        <v>244</v>
      </c>
      <c r="I7" s="208" t="s">
        <v>245</v>
      </c>
    </row>
    <row r="8" spans="1:9" ht="21.6" x14ac:dyDescent="0.5">
      <c r="A8" s="213" t="s">
        <v>215</v>
      </c>
      <c r="B8" s="213" t="s">
        <v>249</v>
      </c>
      <c r="C8" s="209" t="s">
        <v>246</v>
      </c>
      <c r="D8" s="210">
        <v>192800</v>
      </c>
      <c r="E8" s="210">
        <f t="shared" ref="E8" si="0">D8*1000000</f>
        <v>192800000000</v>
      </c>
      <c r="F8" s="210">
        <v>2663397072</v>
      </c>
      <c r="G8" s="210">
        <v>1000000</v>
      </c>
      <c r="H8" s="209">
        <v>23</v>
      </c>
      <c r="I8" s="211" t="s">
        <v>247</v>
      </c>
    </row>
  </sheetData>
  <mergeCells count="4">
    <mergeCell ref="A1:I1"/>
    <mergeCell ref="A2:I2"/>
    <mergeCell ref="A3:I3"/>
    <mergeCell ref="A5:I5"/>
  </mergeCells>
  <pageMargins left="0.39" right="0.39" top="0.39" bottom="0.39" header="0" footer="0"/>
  <pageSetup scale="5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219"/>
  <sheetViews>
    <sheetView rightToLeft="1" view="pageBreakPreview" topLeftCell="A49" zoomScale="80" zoomScaleNormal="98" zoomScaleSheetLayoutView="80" workbookViewId="0">
      <selection activeCell="A60" sqref="A60:XFD62"/>
    </sheetView>
  </sheetViews>
  <sheetFormatPr defaultColWidth="9.109375" defaultRowHeight="13.2" x14ac:dyDescent="0.25"/>
  <cols>
    <col min="1" max="1" width="52.6640625" style="44" customWidth="1"/>
    <col min="2" max="2" width="1.44140625" style="44" customWidth="1"/>
    <col min="3" max="3" width="40" style="44" customWidth="1"/>
    <col min="4" max="4" width="1.44140625" style="44" customWidth="1"/>
    <col min="5" max="5" width="40.5546875" style="44" customWidth="1"/>
    <col min="6" max="6" width="1.44140625" style="44" customWidth="1"/>
    <col min="7" max="7" width="38.6640625" style="44" customWidth="1"/>
    <col min="8" max="8" width="1.44140625" style="44" customWidth="1"/>
    <col min="9" max="9" width="45.6640625" style="44" customWidth="1"/>
    <col min="10" max="10" width="1.44140625" style="44" customWidth="1"/>
    <col min="11" max="11" width="41.44140625" style="44" customWidth="1"/>
    <col min="12" max="12" width="1.44140625" style="44" customWidth="1"/>
    <col min="13" max="13" width="47.109375" style="44" customWidth="1"/>
    <col min="14" max="14" width="1.44140625" style="44" customWidth="1"/>
    <col min="15" max="15" width="14" style="44" bestFit="1" customWidth="1"/>
    <col min="16" max="16384" width="9.109375" style="44"/>
  </cols>
  <sheetData>
    <row r="1" spans="1:13" ht="40.5" customHeight="1" x14ac:dyDescent="0.25">
      <c r="A1" s="173" t="str">
        <f>درآمد!A1</f>
        <v>صندوق سرمایه گذاری بخشی پتروشیمی دماوند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40.5" customHeight="1" x14ac:dyDescent="0.25">
      <c r="A2" s="173" t="str">
        <f>درآمد!A2</f>
        <v>صورت وضعیت درآمدها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ht="40.5" customHeight="1" x14ac:dyDescent="0.25">
      <c r="A3" s="173" t="str">
        <f>درآمد!A3</f>
        <v>دوره یک ماهه منتهی به 29 اسفند 1404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40.5" customHeight="1" x14ac:dyDescent="0.25"/>
    <row r="5" spans="1:13" ht="40.5" customHeight="1" x14ac:dyDescent="0.25">
      <c r="A5" s="178" t="s">
        <v>118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13" ht="40.5" customHeight="1" x14ac:dyDescent="1">
      <c r="A6" s="91"/>
      <c r="B6" s="91"/>
      <c r="C6" s="181" t="s">
        <v>99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ht="40.5" customHeight="1" thickBot="1" x14ac:dyDescent="0.95">
      <c r="A7" s="179" t="s">
        <v>48</v>
      </c>
      <c r="C7" s="175" t="s">
        <v>157</v>
      </c>
      <c r="D7" s="175"/>
      <c r="E7" s="175"/>
      <c r="F7" s="175"/>
      <c r="G7" s="175"/>
      <c r="H7" s="52"/>
      <c r="I7" s="175" t="s">
        <v>158</v>
      </c>
      <c r="J7" s="175"/>
      <c r="K7" s="175"/>
      <c r="L7" s="175"/>
      <c r="M7" s="175"/>
    </row>
    <row r="8" spans="1:13" ht="40.5" customHeight="1" thickBot="1" x14ac:dyDescent="0.45">
      <c r="A8" s="180"/>
      <c r="C8" s="50" t="s">
        <v>82</v>
      </c>
      <c r="D8" s="51"/>
      <c r="E8" s="50" t="s">
        <v>83</v>
      </c>
      <c r="F8" s="51"/>
      <c r="G8" s="50" t="s">
        <v>84</v>
      </c>
      <c r="H8" s="52"/>
      <c r="I8" s="50" t="s">
        <v>82</v>
      </c>
      <c r="J8" s="51"/>
      <c r="K8" s="50" t="s">
        <v>83</v>
      </c>
      <c r="L8" s="51"/>
      <c r="M8" s="50" t="s">
        <v>84</v>
      </c>
    </row>
    <row r="9" spans="1:13" ht="40.5" customHeight="1" x14ac:dyDescent="0.25">
      <c r="A9" s="54" t="s">
        <v>35</v>
      </c>
      <c r="C9" s="55">
        <v>0</v>
      </c>
      <c r="D9" s="56"/>
      <c r="E9" s="55">
        <v>0</v>
      </c>
      <c r="F9" s="56"/>
      <c r="G9" s="55">
        <f>C9+E9</f>
        <v>0</v>
      </c>
      <c r="H9" s="56"/>
      <c r="I9" s="55">
        <v>34602923700</v>
      </c>
      <c r="J9" s="56"/>
      <c r="K9" s="55">
        <v>0</v>
      </c>
      <c r="L9" s="56"/>
      <c r="M9" s="55">
        <f>I9+K9</f>
        <v>34602923700</v>
      </c>
    </row>
    <row r="10" spans="1:13" ht="40.5" customHeight="1" x14ac:dyDescent="0.25">
      <c r="A10" s="54" t="s">
        <v>40</v>
      </c>
      <c r="C10" s="55">
        <v>0</v>
      </c>
      <c r="D10" s="56"/>
      <c r="E10" s="55">
        <v>0</v>
      </c>
      <c r="F10" s="56"/>
      <c r="G10" s="55">
        <f>C10+E10</f>
        <v>0</v>
      </c>
      <c r="H10" s="56"/>
      <c r="I10" s="55">
        <v>30246376500</v>
      </c>
      <c r="J10" s="56"/>
      <c r="K10" s="55">
        <v>0</v>
      </c>
      <c r="L10" s="56"/>
      <c r="M10" s="55">
        <f>I10+K10</f>
        <v>30246376500</v>
      </c>
    </row>
    <row r="11" spans="1:13" ht="40.5" customHeight="1" x14ac:dyDescent="0.25">
      <c r="A11" s="54" t="s">
        <v>27</v>
      </c>
      <c r="C11" s="55">
        <v>0</v>
      </c>
      <c r="D11" s="56"/>
      <c r="E11" s="55">
        <v>0</v>
      </c>
      <c r="F11" s="56"/>
      <c r="G11" s="55">
        <f t="shared" ref="G11:G26" si="0">C11+E11</f>
        <v>0</v>
      </c>
      <c r="H11" s="56"/>
      <c r="I11" s="55">
        <v>23406704000</v>
      </c>
      <c r="J11" s="56"/>
      <c r="K11" s="55">
        <v>0</v>
      </c>
      <c r="L11" s="56"/>
      <c r="M11" s="55">
        <f t="shared" ref="M11:M26" si="1">I11+K11</f>
        <v>23406704000</v>
      </c>
    </row>
    <row r="12" spans="1:13" ht="40.5" customHeight="1" x14ac:dyDescent="0.25">
      <c r="A12" s="54" t="s">
        <v>19</v>
      </c>
      <c r="C12" s="55">
        <v>0</v>
      </c>
      <c r="D12" s="56"/>
      <c r="E12" s="55">
        <v>0</v>
      </c>
      <c r="F12" s="56"/>
      <c r="G12" s="55">
        <f t="shared" si="0"/>
        <v>0</v>
      </c>
      <c r="H12" s="56"/>
      <c r="I12" s="55">
        <v>23242586000</v>
      </c>
      <c r="J12" s="56"/>
      <c r="K12" s="55">
        <v>0</v>
      </c>
      <c r="L12" s="56"/>
      <c r="M12" s="55">
        <f t="shared" si="1"/>
        <v>23242586000</v>
      </c>
    </row>
    <row r="13" spans="1:13" ht="40.5" customHeight="1" x14ac:dyDescent="0.25">
      <c r="A13" s="54" t="s">
        <v>42</v>
      </c>
      <c r="C13" s="55">
        <v>0</v>
      </c>
      <c r="D13" s="56"/>
      <c r="E13" s="55">
        <v>0</v>
      </c>
      <c r="F13" s="56"/>
      <c r="G13" s="55">
        <f t="shared" si="0"/>
        <v>0</v>
      </c>
      <c r="H13" s="56"/>
      <c r="I13" s="55">
        <v>19914239680</v>
      </c>
      <c r="J13" s="56"/>
      <c r="K13" s="55">
        <v>0</v>
      </c>
      <c r="L13" s="56"/>
      <c r="M13" s="55">
        <f t="shared" si="1"/>
        <v>19914239680</v>
      </c>
    </row>
    <row r="14" spans="1:13" ht="40.5" customHeight="1" x14ac:dyDescent="0.25">
      <c r="A14" s="54" t="s">
        <v>45</v>
      </c>
      <c r="C14" s="55">
        <v>0</v>
      </c>
      <c r="D14" s="56"/>
      <c r="E14" s="55">
        <v>0</v>
      </c>
      <c r="F14" s="56"/>
      <c r="G14" s="55">
        <f t="shared" si="0"/>
        <v>0</v>
      </c>
      <c r="H14" s="56"/>
      <c r="I14" s="55">
        <v>13753286400</v>
      </c>
      <c r="J14" s="56"/>
      <c r="K14" s="55">
        <v>0</v>
      </c>
      <c r="L14" s="56"/>
      <c r="M14" s="55">
        <f t="shared" si="1"/>
        <v>13753286400</v>
      </c>
    </row>
    <row r="15" spans="1:13" ht="40.5" customHeight="1" x14ac:dyDescent="0.25">
      <c r="A15" s="54" t="s">
        <v>23</v>
      </c>
      <c r="C15" s="55">
        <v>0</v>
      </c>
      <c r="D15" s="56"/>
      <c r="E15" s="55">
        <v>0</v>
      </c>
      <c r="F15" s="56"/>
      <c r="G15" s="55">
        <f t="shared" si="0"/>
        <v>0</v>
      </c>
      <c r="H15" s="56"/>
      <c r="I15" s="55">
        <v>11856568400</v>
      </c>
      <c r="J15" s="56"/>
      <c r="K15" s="55">
        <v>0</v>
      </c>
      <c r="L15" s="56"/>
      <c r="M15" s="55">
        <f t="shared" si="1"/>
        <v>11856568400</v>
      </c>
    </row>
    <row r="16" spans="1:13" ht="40.5" customHeight="1" x14ac:dyDescent="0.25">
      <c r="A16" s="54" t="s">
        <v>46</v>
      </c>
      <c r="C16" s="55">
        <v>0</v>
      </c>
      <c r="D16" s="56"/>
      <c r="E16" s="55">
        <v>0</v>
      </c>
      <c r="F16" s="56"/>
      <c r="G16" s="55">
        <f t="shared" si="0"/>
        <v>0</v>
      </c>
      <c r="H16" s="56"/>
      <c r="I16" s="55">
        <v>11136163500</v>
      </c>
      <c r="J16" s="56"/>
      <c r="K16" s="55">
        <v>0</v>
      </c>
      <c r="L16" s="56"/>
      <c r="M16" s="55">
        <f t="shared" si="1"/>
        <v>11136163500</v>
      </c>
    </row>
    <row r="17" spans="1:13" ht="40.5" customHeight="1" x14ac:dyDescent="0.25">
      <c r="A17" s="54" t="s">
        <v>24</v>
      </c>
      <c r="C17" s="55">
        <v>0</v>
      </c>
      <c r="D17" s="56"/>
      <c r="E17" s="55">
        <v>0</v>
      </c>
      <c r="F17" s="56"/>
      <c r="G17" s="55">
        <f t="shared" si="0"/>
        <v>0</v>
      </c>
      <c r="H17" s="56"/>
      <c r="I17" s="55">
        <v>9408855008</v>
      </c>
      <c r="J17" s="56"/>
      <c r="K17" s="55">
        <v>0</v>
      </c>
      <c r="L17" s="56"/>
      <c r="M17" s="55">
        <f t="shared" si="1"/>
        <v>9408855008</v>
      </c>
    </row>
    <row r="18" spans="1:13" ht="40.5" customHeight="1" x14ac:dyDescent="0.25">
      <c r="A18" s="59" t="s">
        <v>19</v>
      </c>
      <c r="C18" s="60">
        <v>0</v>
      </c>
      <c r="D18" s="56"/>
      <c r="E18" s="60">
        <v>0</v>
      </c>
      <c r="F18" s="56"/>
      <c r="G18" s="55">
        <f t="shared" si="0"/>
        <v>0</v>
      </c>
      <c r="H18" s="56"/>
      <c r="I18" s="60">
        <v>6419776000</v>
      </c>
      <c r="J18" s="56"/>
      <c r="K18" s="60">
        <v>0</v>
      </c>
      <c r="L18" s="56"/>
      <c r="M18" s="55">
        <f t="shared" si="1"/>
        <v>6419776000</v>
      </c>
    </row>
    <row r="19" spans="1:13" ht="40.5" customHeight="1" x14ac:dyDescent="0.25">
      <c r="A19" s="54" t="s">
        <v>32</v>
      </c>
      <c r="C19" s="55">
        <v>0</v>
      </c>
      <c r="D19" s="56"/>
      <c r="E19" s="55">
        <v>0</v>
      </c>
      <c r="F19" s="56"/>
      <c r="G19" s="55">
        <f t="shared" si="0"/>
        <v>0</v>
      </c>
      <c r="H19" s="56"/>
      <c r="I19" s="55">
        <v>6380100440</v>
      </c>
      <c r="J19" s="56"/>
      <c r="K19" s="55">
        <v>0</v>
      </c>
      <c r="L19" s="56"/>
      <c r="M19" s="55">
        <f t="shared" si="1"/>
        <v>6380100440</v>
      </c>
    </row>
    <row r="20" spans="1:13" ht="40.5" customHeight="1" x14ac:dyDescent="0.25">
      <c r="A20" s="59" t="s">
        <v>30</v>
      </c>
      <c r="C20" s="60">
        <v>0</v>
      </c>
      <c r="D20" s="56"/>
      <c r="E20" s="60">
        <v>0</v>
      </c>
      <c r="F20" s="56"/>
      <c r="G20" s="55">
        <f t="shared" si="0"/>
        <v>0</v>
      </c>
      <c r="H20" s="56"/>
      <c r="I20" s="60">
        <v>6054619800</v>
      </c>
      <c r="J20" s="56"/>
      <c r="K20" s="60">
        <v>0</v>
      </c>
      <c r="L20" s="56"/>
      <c r="M20" s="55">
        <f t="shared" si="1"/>
        <v>6054619800</v>
      </c>
    </row>
    <row r="21" spans="1:13" ht="40.5" customHeight="1" x14ac:dyDescent="0.25">
      <c r="A21" s="54" t="s">
        <v>25</v>
      </c>
      <c r="C21" s="55">
        <v>0</v>
      </c>
      <c r="D21" s="56"/>
      <c r="E21" s="55">
        <v>0</v>
      </c>
      <c r="F21" s="56"/>
      <c r="G21" s="55">
        <f t="shared" si="0"/>
        <v>0</v>
      </c>
      <c r="H21" s="56"/>
      <c r="I21" s="55">
        <v>5971559400</v>
      </c>
      <c r="J21" s="56"/>
      <c r="K21" s="55">
        <v>0</v>
      </c>
      <c r="L21" s="56"/>
      <c r="M21" s="55">
        <f t="shared" si="1"/>
        <v>5971559400</v>
      </c>
    </row>
    <row r="22" spans="1:13" ht="40.5" customHeight="1" x14ac:dyDescent="0.25">
      <c r="A22" s="54" t="s">
        <v>29</v>
      </c>
      <c r="C22" s="55">
        <v>0</v>
      </c>
      <c r="D22" s="56"/>
      <c r="E22" s="55">
        <v>0</v>
      </c>
      <c r="F22" s="56"/>
      <c r="G22" s="55">
        <f t="shared" si="0"/>
        <v>0</v>
      </c>
      <c r="H22" s="56"/>
      <c r="I22" s="55">
        <v>4898181250</v>
      </c>
      <c r="J22" s="56"/>
      <c r="K22" s="55">
        <v>0</v>
      </c>
      <c r="L22" s="56"/>
      <c r="M22" s="55">
        <f t="shared" si="1"/>
        <v>4898181250</v>
      </c>
    </row>
    <row r="23" spans="1:13" ht="40.5" customHeight="1" x14ac:dyDescent="0.25">
      <c r="A23" s="54" t="s">
        <v>22</v>
      </c>
      <c r="C23" s="55">
        <v>0</v>
      </c>
      <c r="D23" s="56"/>
      <c r="E23" s="55">
        <v>0</v>
      </c>
      <c r="F23" s="56"/>
      <c r="G23" s="55">
        <f t="shared" si="0"/>
        <v>0</v>
      </c>
      <c r="H23" s="56"/>
      <c r="I23" s="55">
        <v>4397983000</v>
      </c>
      <c r="J23" s="56"/>
      <c r="K23" s="55">
        <v>0</v>
      </c>
      <c r="L23" s="56"/>
      <c r="M23" s="55">
        <f t="shared" si="1"/>
        <v>4397983000</v>
      </c>
    </row>
    <row r="24" spans="1:13" ht="40.5" customHeight="1" x14ac:dyDescent="0.25">
      <c r="A24" s="54" t="s">
        <v>21</v>
      </c>
      <c r="C24" s="55">
        <v>0</v>
      </c>
      <c r="D24" s="56"/>
      <c r="E24" s="55">
        <v>0</v>
      </c>
      <c r="F24" s="56"/>
      <c r="G24" s="55">
        <f t="shared" si="0"/>
        <v>0</v>
      </c>
      <c r="H24" s="56"/>
      <c r="I24" s="55">
        <v>3484257000</v>
      </c>
      <c r="J24" s="56"/>
      <c r="K24" s="55">
        <v>0</v>
      </c>
      <c r="L24" s="56"/>
      <c r="M24" s="55">
        <f t="shared" si="1"/>
        <v>3484257000</v>
      </c>
    </row>
    <row r="25" spans="1:13" ht="40.5" customHeight="1" x14ac:dyDescent="0.25">
      <c r="A25" s="54" t="s">
        <v>36</v>
      </c>
      <c r="C25" s="55">
        <v>0</v>
      </c>
      <c r="D25" s="56"/>
      <c r="E25" s="55">
        <v>0</v>
      </c>
      <c r="F25" s="56"/>
      <c r="G25" s="55">
        <f t="shared" si="0"/>
        <v>0</v>
      </c>
      <c r="H25" s="56"/>
      <c r="I25" s="55">
        <v>3323431400</v>
      </c>
      <c r="J25" s="56"/>
      <c r="K25" s="55">
        <v>0</v>
      </c>
      <c r="L25" s="56"/>
      <c r="M25" s="55">
        <f t="shared" si="1"/>
        <v>3323431400</v>
      </c>
    </row>
    <row r="26" spans="1:13" ht="40.5" customHeight="1" x14ac:dyDescent="0.25">
      <c r="A26" s="54" t="s">
        <v>16</v>
      </c>
      <c r="C26" s="55">
        <v>0</v>
      </c>
      <c r="D26" s="56"/>
      <c r="E26" s="55">
        <v>0</v>
      </c>
      <c r="F26" s="56"/>
      <c r="G26" s="55">
        <f t="shared" si="0"/>
        <v>0</v>
      </c>
      <c r="H26" s="56"/>
      <c r="I26" s="55">
        <v>2964000000</v>
      </c>
      <c r="J26" s="56"/>
      <c r="K26" s="55">
        <v>0</v>
      </c>
      <c r="L26" s="56"/>
      <c r="M26" s="55">
        <f t="shared" si="1"/>
        <v>2964000000</v>
      </c>
    </row>
    <row r="27" spans="1:13" ht="40.5" customHeight="1" thickBot="1" x14ac:dyDescent="0.3">
      <c r="A27" s="54" t="s">
        <v>15</v>
      </c>
      <c r="C27" s="61">
        <v>0</v>
      </c>
      <c r="D27" s="56"/>
      <c r="E27" s="61">
        <v>0</v>
      </c>
      <c r="F27" s="56"/>
      <c r="G27" s="61">
        <f>C27+E27</f>
        <v>0</v>
      </c>
      <c r="H27" s="56"/>
      <c r="I27" s="61">
        <v>2792012370</v>
      </c>
      <c r="J27" s="56"/>
      <c r="K27" s="61">
        <v>0</v>
      </c>
      <c r="L27" s="56"/>
      <c r="M27" s="61">
        <f>I27+K27</f>
        <v>2792012370</v>
      </c>
    </row>
    <row r="28" spans="1:13" ht="40.5" customHeight="1" thickBot="1" x14ac:dyDescent="0.3">
      <c r="A28" s="67" t="s">
        <v>97</v>
      </c>
      <c r="C28" s="109">
        <f>SUM(C9:C27)</f>
        <v>0</v>
      </c>
      <c r="D28" s="56"/>
      <c r="E28" s="109">
        <f>SUM(E9:E27)</f>
        <v>0</v>
      </c>
      <c r="F28" s="56"/>
      <c r="G28" s="109">
        <f>SUM(G9:G27)</f>
        <v>0</v>
      </c>
      <c r="H28" s="56"/>
      <c r="I28" s="109">
        <f>SUM(I9:I27)</f>
        <v>224253623848</v>
      </c>
      <c r="J28" s="56"/>
      <c r="K28" s="109">
        <f>SUM(K9:K27)</f>
        <v>0</v>
      </c>
      <c r="L28" s="56"/>
      <c r="M28" s="109">
        <f>SUM(M9:M27)</f>
        <v>224253623848</v>
      </c>
    </row>
    <row r="30" spans="1:13" ht="21.6" x14ac:dyDescent="0.25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3" ht="40.200000000000003" customHeight="1" x14ac:dyDescent="0.25">
      <c r="A31" s="173" t="s">
        <v>0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</row>
    <row r="32" spans="1:13" ht="40.200000000000003" customHeight="1" x14ac:dyDescent="0.25">
      <c r="A32" s="173" t="s">
        <v>65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</row>
    <row r="33" spans="1:13" ht="40.200000000000003" customHeight="1" x14ac:dyDescent="0.25">
      <c r="A33" s="173" t="s">
        <v>156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</row>
    <row r="34" spans="1:13" ht="39.6" customHeight="1" x14ac:dyDescent="0.25"/>
    <row r="35" spans="1:13" ht="32.4" x14ac:dyDescent="0.25">
      <c r="A35" s="178" t="s">
        <v>118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</row>
    <row r="36" spans="1:13" ht="40.200000000000003" customHeight="1" x14ac:dyDescent="1">
      <c r="A36" s="91"/>
      <c r="B36" s="91"/>
      <c r="C36" s="181" t="s">
        <v>99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ht="39.6" customHeight="1" thickBot="1" x14ac:dyDescent="0.95">
      <c r="A37" s="179" t="s">
        <v>48</v>
      </c>
      <c r="C37" s="175" t="s">
        <v>157</v>
      </c>
      <c r="D37" s="175"/>
      <c r="E37" s="175"/>
      <c r="F37" s="175"/>
      <c r="G37" s="175"/>
      <c r="H37" s="52"/>
      <c r="I37" s="175" t="s">
        <v>158</v>
      </c>
      <c r="J37" s="175"/>
      <c r="K37" s="175"/>
      <c r="L37" s="175"/>
      <c r="M37" s="175"/>
    </row>
    <row r="38" spans="1:13" ht="39.6" customHeight="1" thickBot="1" x14ac:dyDescent="0.45">
      <c r="A38" s="180"/>
      <c r="C38" s="50" t="s">
        <v>82</v>
      </c>
      <c r="D38" s="51"/>
      <c r="E38" s="50" t="s">
        <v>83</v>
      </c>
      <c r="F38" s="51"/>
      <c r="G38" s="50" t="s">
        <v>84</v>
      </c>
      <c r="H38" s="52"/>
      <c r="I38" s="50" t="s">
        <v>82</v>
      </c>
      <c r="J38" s="51"/>
      <c r="K38" s="50" t="s">
        <v>83</v>
      </c>
      <c r="L38" s="51"/>
      <c r="M38" s="50" t="s">
        <v>84</v>
      </c>
    </row>
    <row r="39" spans="1:13" ht="39.6" customHeight="1" x14ac:dyDescent="0.25">
      <c r="A39" s="62" t="s">
        <v>98</v>
      </c>
      <c r="B39" s="63"/>
      <c r="C39" s="66">
        <f>C28</f>
        <v>0</v>
      </c>
      <c r="D39" s="65"/>
      <c r="E39" s="66">
        <f>E28</f>
        <v>0</v>
      </c>
      <c r="F39" s="65"/>
      <c r="G39" s="66">
        <f>G28</f>
        <v>0</v>
      </c>
      <c r="H39" s="65"/>
      <c r="I39" s="66">
        <f>I28</f>
        <v>224253623848</v>
      </c>
      <c r="J39" s="65"/>
      <c r="K39" s="66">
        <f>K28</f>
        <v>0</v>
      </c>
      <c r="L39" s="65"/>
      <c r="M39" s="66">
        <f>M28</f>
        <v>224253623848</v>
      </c>
    </row>
    <row r="40" spans="1:13" ht="39.6" customHeight="1" x14ac:dyDescent="0.25">
      <c r="A40" s="54" t="s">
        <v>76</v>
      </c>
      <c r="C40" s="55">
        <v>0</v>
      </c>
      <c r="D40" s="56"/>
      <c r="E40" s="55">
        <v>0</v>
      </c>
      <c r="F40" s="56"/>
      <c r="G40" s="55">
        <f>C40+E40</f>
        <v>0</v>
      </c>
      <c r="H40" s="56"/>
      <c r="I40" s="55">
        <v>2688000000</v>
      </c>
      <c r="J40" s="56"/>
      <c r="K40" s="55">
        <v>0</v>
      </c>
      <c r="L40" s="56"/>
      <c r="M40" s="55">
        <f>I40+K40</f>
        <v>2688000000</v>
      </c>
    </row>
    <row r="41" spans="1:13" ht="39.6" customHeight="1" x14ac:dyDescent="0.25">
      <c r="A41" s="54" t="s">
        <v>77</v>
      </c>
      <c r="C41" s="55">
        <v>0</v>
      </c>
      <c r="D41" s="56"/>
      <c r="E41" s="55">
        <v>0</v>
      </c>
      <c r="F41" s="56"/>
      <c r="G41" s="55">
        <f t="shared" ref="G41:G56" si="2">C41+E41</f>
        <v>0</v>
      </c>
      <c r="H41" s="56"/>
      <c r="I41" s="55">
        <v>1829673440</v>
      </c>
      <c r="J41" s="56"/>
      <c r="K41" s="55">
        <v>0</v>
      </c>
      <c r="L41" s="56"/>
      <c r="M41" s="55">
        <f t="shared" ref="M41:M56" si="3">I41+K41</f>
        <v>1829673440</v>
      </c>
    </row>
    <row r="42" spans="1:13" ht="39.6" customHeight="1" x14ac:dyDescent="0.25">
      <c r="A42" s="54" t="s">
        <v>28</v>
      </c>
      <c r="C42" s="55">
        <v>0</v>
      </c>
      <c r="D42" s="56"/>
      <c r="E42" s="55">
        <v>0</v>
      </c>
      <c r="F42" s="56"/>
      <c r="G42" s="55">
        <f t="shared" si="2"/>
        <v>0</v>
      </c>
      <c r="H42" s="56"/>
      <c r="I42" s="55">
        <v>1687021750</v>
      </c>
      <c r="J42" s="56"/>
      <c r="K42" s="55">
        <v>0</v>
      </c>
      <c r="L42" s="56"/>
      <c r="M42" s="55">
        <f t="shared" si="3"/>
        <v>1687021750</v>
      </c>
    </row>
    <row r="43" spans="1:13" ht="39.6" customHeight="1" x14ac:dyDescent="0.25">
      <c r="A43" s="54" t="s">
        <v>20</v>
      </c>
      <c r="C43" s="55">
        <v>0</v>
      </c>
      <c r="D43" s="56"/>
      <c r="E43" s="55">
        <v>0</v>
      </c>
      <c r="F43" s="56"/>
      <c r="G43" s="55">
        <f t="shared" si="2"/>
        <v>0</v>
      </c>
      <c r="H43" s="56"/>
      <c r="I43" s="55">
        <v>1555392560</v>
      </c>
      <c r="J43" s="56"/>
      <c r="K43" s="55">
        <v>0</v>
      </c>
      <c r="L43" s="56"/>
      <c r="M43" s="55">
        <f t="shared" si="3"/>
        <v>1555392560</v>
      </c>
    </row>
    <row r="44" spans="1:13" ht="39.6" customHeight="1" x14ac:dyDescent="0.25">
      <c r="A44" s="54" t="s">
        <v>26</v>
      </c>
      <c r="C44" s="55">
        <v>0</v>
      </c>
      <c r="D44" s="56"/>
      <c r="E44" s="55">
        <v>0</v>
      </c>
      <c r="F44" s="56"/>
      <c r="G44" s="55">
        <f t="shared" si="2"/>
        <v>0</v>
      </c>
      <c r="H44" s="56"/>
      <c r="I44" s="55">
        <v>1485120000</v>
      </c>
      <c r="J44" s="56"/>
      <c r="K44" s="55">
        <v>0</v>
      </c>
      <c r="L44" s="56"/>
      <c r="M44" s="55">
        <f t="shared" si="3"/>
        <v>1485120000</v>
      </c>
    </row>
    <row r="45" spans="1:13" ht="39.6" customHeight="1" x14ac:dyDescent="0.25">
      <c r="A45" s="54" t="s">
        <v>44</v>
      </c>
      <c r="C45" s="55">
        <v>0</v>
      </c>
      <c r="D45" s="56"/>
      <c r="E45" s="55">
        <v>0</v>
      </c>
      <c r="F45" s="56"/>
      <c r="G45" s="55">
        <f t="shared" si="2"/>
        <v>0</v>
      </c>
      <c r="H45" s="56"/>
      <c r="I45" s="55">
        <v>1293838320</v>
      </c>
      <c r="J45" s="56"/>
      <c r="K45" s="55">
        <v>-77480337</v>
      </c>
      <c r="L45" s="56"/>
      <c r="M45" s="55">
        <f t="shared" si="3"/>
        <v>1216357983</v>
      </c>
    </row>
    <row r="46" spans="1:13" ht="39.6" customHeight="1" x14ac:dyDescent="0.25">
      <c r="A46" s="54" t="s">
        <v>17</v>
      </c>
      <c r="C46" s="55">
        <v>0</v>
      </c>
      <c r="D46" s="56"/>
      <c r="E46" s="55">
        <v>0</v>
      </c>
      <c r="F46" s="56"/>
      <c r="G46" s="55">
        <f t="shared" si="2"/>
        <v>0</v>
      </c>
      <c r="H46" s="56"/>
      <c r="I46" s="55">
        <v>1100000000</v>
      </c>
      <c r="J46" s="56"/>
      <c r="K46" s="55">
        <v>0</v>
      </c>
      <c r="L46" s="56"/>
      <c r="M46" s="55">
        <f t="shared" si="3"/>
        <v>1100000000</v>
      </c>
    </row>
    <row r="47" spans="1:13" ht="39.6" customHeight="1" x14ac:dyDescent="0.25">
      <c r="A47" s="54" t="s">
        <v>39</v>
      </c>
      <c r="C47" s="55">
        <v>0</v>
      </c>
      <c r="D47" s="56"/>
      <c r="E47" s="55">
        <v>0</v>
      </c>
      <c r="F47" s="56"/>
      <c r="G47" s="55">
        <f t="shared" si="2"/>
        <v>0</v>
      </c>
      <c r="H47" s="56"/>
      <c r="I47" s="55">
        <v>839883360</v>
      </c>
      <c r="J47" s="56"/>
      <c r="K47" s="55">
        <v>0</v>
      </c>
      <c r="L47" s="56"/>
      <c r="M47" s="55">
        <f t="shared" si="3"/>
        <v>839883360</v>
      </c>
    </row>
    <row r="48" spans="1:13" ht="39.6" customHeight="1" x14ac:dyDescent="0.25">
      <c r="A48" s="54" t="s">
        <v>18</v>
      </c>
      <c r="C48" s="55">
        <v>0</v>
      </c>
      <c r="D48" s="56"/>
      <c r="E48" s="55">
        <v>0</v>
      </c>
      <c r="F48" s="56"/>
      <c r="G48" s="55">
        <f t="shared" si="2"/>
        <v>0</v>
      </c>
      <c r="H48" s="56"/>
      <c r="I48" s="55">
        <v>832000000</v>
      </c>
      <c r="J48" s="56"/>
      <c r="K48" s="55">
        <v>0</v>
      </c>
      <c r="L48" s="56"/>
      <c r="M48" s="55">
        <f t="shared" si="3"/>
        <v>832000000</v>
      </c>
    </row>
    <row r="49" spans="1:13" ht="39.6" customHeight="1" x14ac:dyDescent="0.25">
      <c r="A49" s="54" t="s">
        <v>43</v>
      </c>
      <c r="C49" s="55">
        <v>0</v>
      </c>
      <c r="D49" s="56"/>
      <c r="E49" s="55">
        <v>0</v>
      </c>
      <c r="F49" s="56"/>
      <c r="G49" s="55">
        <f t="shared" si="2"/>
        <v>0</v>
      </c>
      <c r="H49" s="56"/>
      <c r="I49" s="55">
        <v>728519840</v>
      </c>
      <c r="J49" s="56"/>
      <c r="K49" s="55">
        <v>-24589353</v>
      </c>
      <c r="L49" s="56"/>
      <c r="M49" s="55">
        <f t="shared" si="3"/>
        <v>703930487</v>
      </c>
    </row>
    <row r="50" spans="1:13" ht="39.6" customHeight="1" x14ac:dyDescent="0.25">
      <c r="A50" s="54" t="s">
        <v>14</v>
      </c>
      <c r="C50" s="55">
        <v>0</v>
      </c>
      <c r="D50" s="56"/>
      <c r="E50" s="55">
        <v>0</v>
      </c>
      <c r="F50" s="56"/>
      <c r="G50" s="55">
        <f t="shared" si="2"/>
        <v>0</v>
      </c>
      <c r="H50" s="56"/>
      <c r="I50" s="55">
        <v>700000000</v>
      </c>
      <c r="J50" s="56"/>
      <c r="K50" s="55">
        <v>0</v>
      </c>
      <c r="L50" s="56"/>
      <c r="M50" s="55">
        <f t="shared" si="3"/>
        <v>700000000</v>
      </c>
    </row>
    <row r="51" spans="1:13" ht="39.6" customHeight="1" x14ac:dyDescent="0.25">
      <c r="A51" s="54" t="s">
        <v>38</v>
      </c>
      <c r="C51" s="55">
        <v>0</v>
      </c>
      <c r="D51" s="56"/>
      <c r="E51" s="55">
        <v>0</v>
      </c>
      <c r="F51" s="56"/>
      <c r="G51" s="55">
        <f t="shared" si="2"/>
        <v>0</v>
      </c>
      <c r="H51" s="56"/>
      <c r="I51" s="55">
        <v>518777305</v>
      </c>
      <c r="J51" s="56"/>
      <c r="K51" s="55">
        <v>0</v>
      </c>
      <c r="L51" s="56"/>
      <c r="M51" s="55">
        <f t="shared" si="3"/>
        <v>518777305</v>
      </c>
    </row>
    <row r="52" spans="1:13" ht="39.6" customHeight="1" x14ac:dyDescent="0.25">
      <c r="A52" s="54" t="s">
        <v>41</v>
      </c>
      <c r="C52" s="55">
        <v>345143640</v>
      </c>
      <c r="D52" s="56"/>
      <c r="E52" s="55">
        <v>-49248329</v>
      </c>
      <c r="F52" s="56"/>
      <c r="G52" s="55">
        <f t="shared" si="2"/>
        <v>295895311</v>
      </c>
      <c r="H52" s="56"/>
      <c r="I52" s="55">
        <v>345143640</v>
      </c>
      <c r="J52" s="56"/>
      <c r="K52" s="55">
        <v>-49248329</v>
      </c>
      <c r="L52" s="56"/>
      <c r="M52" s="55">
        <f t="shared" si="3"/>
        <v>295895311</v>
      </c>
    </row>
    <row r="53" spans="1:13" ht="39.6" customHeight="1" x14ac:dyDescent="0.25">
      <c r="A53" s="54" t="s">
        <v>13</v>
      </c>
      <c r="C53" s="55">
        <v>0</v>
      </c>
      <c r="D53" s="56"/>
      <c r="E53" s="55">
        <v>0</v>
      </c>
      <c r="F53" s="56"/>
      <c r="G53" s="55">
        <f t="shared" si="2"/>
        <v>0</v>
      </c>
      <c r="H53" s="56"/>
      <c r="I53" s="55">
        <v>118597745</v>
      </c>
      <c r="J53" s="56"/>
      <c r="K53" s="55">
        <v>0</v>
      </c>
      <c r="L53" s="56"/>
      <c r="M53" s="55">
        <f t="shared" si="3"/>
        <v>118597745</v>
      </c>
    </row>
    <row r="54" spans="1:13" ht="39.6" customHeight="1" x14ac:dyDescent="0.25">
      <c r="A54" s="54" t="s">
        <v>78</v>
      </c>
      <c r="C54" s="55">
        <v>0</v>
      </c>
      <c r="D54" s="56"/>
      <c r="E54" s="55">
        <v>0</v>
      </c>
      <c r="F54" s="56"/>
      <c r="G54" s="55">
        <f t="shared" si="2"/>
        <v>0</v>
      </c>
      <c r="H54" s="56"/>
      <c r="I54" s="55">
        <v>112842070</v>
      </c>
      <c r="J54" s="56"/>
      <c r="K54" s="55">
        <v>0</v>
      </c>
      <c r="L54" s="56"/>
      <c r="M54" s="55">
        <f t="shared" si="3"/>
        <v>112842070</v>
      </c>
    </row>
    <row r="55" spans="1:13" ht="39.6" customHeight="1" x14ac:dyDescent="0.25">
      <c r="A55" s="54" t="s">
        <v>12</v>
      </c>
      <c r="C55" s="55">
        <v>0</v>
      </c>
      <c r="D55" s="56"/>
      <c r="E55" s="55">
        <v>0</v>
      </c>
      <c r="F55" s="56"/>
      <c r="G55" s="55">
        <f t="shared" si="2"/>
        <v>0</v>
      </c>
      <c r="H55" s="56"/>
      <c r="I55" s="55">
        <v>22000000</v>
      </c>
      <c r="J55" s="56"/>
      <c r="K55" s="55">
        <v>0</v>
      </c>
      <c r="L55" s="56"/>
      <c r="M55" s="55">
        <f t="shared" si="3"/>
        <v>22000000</v>
      </c>
    </row>
    <row r="56" spans="1:13" ht="39.6" customHeight="1" x14ac:dyDescent="0.25">
      <c r="A56" s="54" t="s">
        <v>37</v>
      </c>
      <c r="C56" s="55">
        <v>0</v>
      </c>
      <c r="D56" s="56"/>
      <c r="E56" s="55">
        <v>0</v>
      </c>
      <c r="F56" s="56"/>
      <c r="G56" s="55">
        <f t="shared" si="2"/>
        <v>0</v>
      </c>
      <c r="H56" s="56"/>
      <c r="I56" s="55">
        <v>11765482</v>
      </c>
      <c r="J56" s="56"/>
      <c r="K56" s="55">
        <v>0</v>
      </c>
      <c r="L56" s="56"/>
      <c r="M56" s="55">
        <f t="shared" si="3"/>
        <v>11765482</v>
      </c>
    </row>
    <row r="57" spans="1:13" ht="39.6" customHeight="1" thickBot="1" x14ac:dyDescent="0.3">
      <c r="A57" s="54" t="s">
        <v>34</v>
      </c>
      <c r="C57" s="61">
        <v>0</v>
      </c>
      <c r="D57" s="56"/>
      <c r="E57" s="61">
        <v>0</v>
      </c>
      <c r="F57" s="56"/>
      <c r="G57" s="61">
        <f>C57+E57</f>
        <v>0</v>
      </c>
      <c r="H57" s="56"/>
      <c r="I57" s="61">
        <v>1321140</v>
      </c>
      <c r="J57" s="56"/>
      <c r="K57" s="61">
        <v>0</v>
      </c>
      <c r="L57" s="56"/>
      <c r="M57" s="61">
        <f>I57+K57</f>
        <v>1321140</v>
      </c>
    </row>
    <row r="58" spans="1:13" ht="39.6" customHeight="1" thickBot="1" x14ac:dyDescent="0.3">
      <c r="A58" s="62"/>
      <c r="B58" s="63"/>
      <c r="C58" s="68">
        <f>SUM(C39:C57)</f>
        <v>345143640</v>
      </c>
      <c r="D58" s="65"/>
      <c r="E58" s="68">
        <f>SUM(E39:E57)</f>
        <v>-49248329</v>
      </c>
      <c r="F58" s="65"/>
      <c r="G58" s="68">
        <f>SUM(G39:G57)</f>
        <v>295895311</v>
      </c>
      <c r="H58" s="65"/>
      <c r="I58" s="68">
        <f>SUM(I39:I57)</f>
        <v>240123520500</v>
      </c>
      <c r="J58" s="65"/>
      <c r="K58" s="68">
        <f>SUM(K39:K57)</f>
        <v>-151318019</v>
      </c>
      <c r="L58" s="65"/>
      <c r="M58" s="68">
        <f>SUM(M39:M57)</f>
        <v>239972202481</v>
      </c>
    </row>
    <row r="59" spans="1:13" ht="22.2" thickTop="1" x14ac:dyDescent="0.25">
      <c r="A59" s="54"/>
      <c r="C59" s="55"/>
      <c r="D59" s="56"/>
      <c r="E59" s="55"/>
      <c r="F59" s="56"/>
      <c r="G59" s="55"/>
      <c r="H59" s="56"/>
      <c r="I59" s="55"/>
      <c r="J59" s="56"/>
      <c r="K59" s="55"/>
      <c r="L59" s="56"/>
      <c r="M59" s="55"/>
    </row>
    <row r="60" spans="1:13" ht="21.6" hidden="1" x14ac:dyDescent="0.25">
      <c r="A60" s="54"/>
      <c r="C60" s="55">
        <v>345143640</v>
      </c>
      <c r="D60" s="56"/>
      <c r="E60" s="55">
        <v>-49248329</v>
      </c>
      <c r="F60" s="56"/>
      <c r="G60" s="55">
        <f>C60+E60</f>
        <v>295895311</v>
      </c>
      <c r="H60" s="56"/>
      <c r="I60" s="55">
        <v>240123520500</v>
      </c>
      <c r="J60" s="56"/>
      <c r="K60" s="55">
        <v>-151318019</v>
      </c>
      <c r="L60" s="56"/>
      <c r="M60" s="55">
        <f>I60+K60</f>
        <v>239972202481</v>
      </c>
    </row>
    <row r="61" spans="1:13" ht="21.6" hidden="1" x14ac:dyDescent="0.25">
      <c r="A61" s="54"/>
      <c r="C61" s="55"/>
      <c r="D61" s="56"/>
      <c r="E61" s="55">
        <f>E60-E58</f>
        <v>0</v>
      </c>
      <c r="F61" s="56"/>
      <c r="G61" s="55">
        <f>G60-G58</f>
        <v>0</v>
      </c>
      <c r="H61" s="56"/>
      <c r="I61" s="55">
        <f>I60-I58</f>
        <v>0</v>
      </c>
      <c r="J61" s="56"/>
      <c r="K61" s="55">
        <f>K60-K58</f>
        <v>0</v>
      </c>
      <c r="L61" s="56"/>
      <c r="M61" s="55">
        <f>M60-M58</f>
        <v>0</v>
      </c>
    </row>
    <row r="62" spans="1:13" ht="21.6" hidden="1" x14ac:dyDescent="0.25">
      <c r="A62" s="54"/>
      <c r="C62" s="55"/>
      <c r="D62" s="56"/>
      <c r="E62" s="55"/>
      <c r="F62" s="56"/>
      <c r="G62" s="55"/>
      <c r="H62" s="56"/>
      <c r="I62" s="55"/>
      <c r="J62" s="56"/>
      <c r="K62" s="55"/>
      <c r="L62" s="56"/>
      <c r="M62" s="55"/>
    </row>
    <row r="63" spans="1:13" ht="21.6" x14ac:dyDescent="0.25">
      <c r="A63" s="54"/>
      <c r="C63" s="55"/>
      <c r="D63" s="56"/>
      <c r="E63" s="55"/>
      <c r="F63" s="56"/>
      <c r="G63" s="55"/>
      <c r="H63" s="56"/>
      <c r="I63" s="55"/>
      <c r="J63" s="56"/>
      <c r="K63" s="55"/>
      <c r="L63" s="56"/>
      <c r="M63" s="55"/>
    </row>
    <row r="64" spans="1:13" ht="21.6" x14ac:dyDescent="0.25">
      <c r="A64" s="54"/>
      <c r="C64" s="55"/>
      <c r="D64" s="56"/>
      <c r="E64" s="55"/>
      <c r="F64" s="56"/>
      <c r="G64" s="55"/>
      <c r="H64" s="56"/>
      <c r="I64" s="55"/>
      <c r="J64" s="56"/>
      <c r="K64" s="55"/>
      <c r="L64" s="56"/>
      <c r="M64" s="55"/>
    </row>
    <row r="65" spans="1:13" ht="21.6" x14ac:dyDescent="0.25">
      <c r="A65" s="54"/>
      <c r="C65" s="55"/>
      <c r="D65" s="56"/>
      <c r="E65" s="55"/>
      <c r="F65" s="56"/>
      <c r="G65" s="55"/>
      <c r="H65" s="56"/>
      <c r="I65" s="55"/>
      <c r="J65" s="56"/>
      <c r="K65" s="55"/>
      <c r="L65" s="56"/>
      <c r="M65" s="55"/>
    </row>
    <row r="66" spans="1:13" ht="21.6" x14ac:dyDescent="0.25">
      <c r="A66" s="54"/>
      <c r="C66" s="55"/>
      <c r="D66" s="56"/>
      <c r="E66" s="55"/>
      <c r="F66" s="56"/>
      <c r="G66" s="55"/>
      <c r="H66" s="56"/>
      <c r="I66" s="55"/>
      <c r="J66" s="56"/>
      <c r="K66" s="55"/>
      <c r="L66" s="56"/>
      <c r="M66" s="55"/>
    </row>
    <row r="67" spans="1:13" ht="21.6" x14ac:dyDescent="0.25">
      <c r="A67" s="54"/>
      <c r="C67" s="55"/>
      <c r="D67" s="56"/>
      <c r="E67" s="55"/>
      <c r="F67" s="56"/>
      <c r="G67" s="55"/>
      <c r="H67" s="56"/>
      <c r="I67" s="55"/>
      <c r="J67" s="56"/>
      <c r="K67" s="55"/>
      <c r="L67" s="56"/>
      <c r="M67" s="55"/>
    </row>
    <row r="68" spans="1:13" ht="21.6" x14ac:dyDescent="0.25">
      <c r="A68" s="54"/>
      <c r="C68" s="55"/>
      <c r="D68" s="56"/>
      <c r="E68" s="55"/>
      <c r="F68" s="56"/>
      <c r="G68" s="55"/>
      <c r="H68" s="56"/>
      <c r="I68" s="55"/>
      <c r="J68" s="56"/>
      <c r="K68" s="55"/>
      <c r="L68" s="56"/>
      <c r="M68" s="55"/>
    </row>
    <row r="69" spans="1:13" ht="21.6" x14ac:dyDescent="0.25">
      <c r="A69" s="54"/>
      <c r="C69" s="55"/>
      <c r="D69" s="56"/>
      <c r="E69" s="55"/>
      <c r="F69" s="56"/>
      <c r="G69" s="55"/>
      <c r="H69" s="56"/>
      <c r="I69" s="55"/>
      <c r="J69" s="56"/>
      <c r="K69" s="55"/>
      <c r="L69" s="56"/>
      <c r="M69" s="55"/>
    </row>
    <row r="70" spans="1:13" ht="21.6" x14ac:dyDescent="0.25">
      <c r="A70" s="54"/>
      <c r="C70" s="55"/>
      <c r="D70" s="56"/>
      <c r="E70" s="55"/>
      <c r="F70" s="56"/>
      <c r="G70" s="55"/>
      <c r="H70" s="56"/>
      <c r="I70" s="55"/>
      <c r="J70" s="56"/>
      <c r="K70" s="55"/>
      <c r="L70" s="56"/>
      <c r="M70" s="55"/>
    </row>
    <row r="71" spans="1:13" ht="21.6" x14ac:dyDescent="0.25">
      <c r="A71" s="54"/>
      <c r="C71" s="55"/>
      <c r="D71" s="56"/>
      <c r="E71" s="55"/>
      <c r="F71" s="56"/>
      <c r="G71" s="55"/>
      <c r="H71" s="56"/>
      <c r="I71" s="55"/>
      <c r="J71" s="56"/>
      <c r="K71" s="55"/>
      <c r="L71" s="56"/>
      <c r="M71" s="55"/>
    </row>
    <row r="72" spans="1:13" ht="21.6" x14ac:dyDescent="0.25">
      <c r="A72" s="54"/>
      <c r="C72" s="55"/>
      <c r="D72" s="56"/>
      <c r="E72" s="55"/>
      <c r="F72" s="56"/>
      <c r="G72" s="55"/>
      <c r="H72" s="56"/>
      <c r="I72" s="55"/>
      <c r="J72" s="56"/>
      <c r="K72" s="55"/>
      <c r="L72" s="56"/>
      <c r="M72" s="55"/>
    </row>
    <row r="73" spans="1:13" ht="21.6" x14ac:dyDescent="0.25">
      <c r="A73" s="54"/>
      <c r="C73" s="55"/>
      <c r="D73" s="56"/>
      <c r="E73" s="55"/>
      <c r="F73" s="56"/>
      <c r="G73" s="55"/>
      <c r="H73" s="56"/>
      <c r="I73" s="55"/>
      <c r="J73" s="56"/>
      <c r="K73" s="55"/>
      <c r="L73" s="56"/>
      <c r="M73" s="55"/>
    </row>
    <row r="74" spans="1:13" ht="21.6" x14ac:dyDescent="0.25">
      <c r="A74" s="54"/>
      <c r="C74" s="55"/>
      <c r="D74" s="56"/>
      <c r="E74" s="55"/>
      <c r="F74" s="56"/>
      <c r="G74" s="55"/>
      <c r="H74" s="56"/>
      <c r="I74" s="55"/>
      <c r="J74" s="56"/>
      <c r="K74" s="55"/>
      <c r="L74" s="56"/>
      <c r="M74" s="55"/>
    </row>
    <row r="75" spans="1:13" ht="21.6" x14ac:dyDescent="0.25">
      <c r="A75" s="54"/>
      <c r="C75" s="55"/>
      <c r="D75" s="56"/>
      <c r="E75" s="55"/>
      <c r="F75" s="56"/>
      <c r="G75" s="55"/>
      <c r="H75" s="56"/>
      <c r="I75" s="55"/>
      <c r="J75" s="56"/>
      <c r="K75" s="55"/>
      <c r="L75" s="56"/>
      <c r="M75" s="55"/>
    </row>
    <row r="76" spans="1:13" ht="21.6" x14ac:dyDescent="0.25">
      <c r="A76" s="54"/>
      <c r="C76" s="55"/>
      <c r="D76" s="56"/>
      <c r="E76" s="55"/>
      <c r="F76" s="56"/>
      <c r="G76" s="55"/>
      <c r="H76" s="56"/>
      <c r="I76" s="55"/>
      <c r="J76" s="56"/>
      <c r="K76" s="55"/>
      <c r="L76" s="56"/>
      <c r="M76" s="55"/>
    </row>
    <row r="77" spans="1:13" ht="21.6" x14ac:dyDescent="0.25">
      <c r="A77" s="54"/>
      <c r="C77" s="55"/>
      <c r="D77" s="56"/>
      <c r="E77" s="55"/>
      <c r="F77" s="56"/>
      <c r="G77" s="55"/>
      <c r="H77" s="56"/>
      <c r="I77" s="55"/>
      <c r="J77" s="56"/>
      <c r="K77" s="55"/>
      <c r="L77" s="56"/>
      <c r="M77" s="55"/>
    </row>
    <row r="78" spans="1:13" ht="21.6" x14ac:dyDescent="0.25">
      <c r="A78" s="54"/>
      <c r="C78" s="55"/>
      <c r="D78" s="56"/>
      <c r="E78" s="55"/>
      <c r="F78" s="56"/>
      <c r="G78" s="55"/>
      <c r="H78" s="56"/>
      <c r="I78" s="55"/>
      <c r="J78" s="56"/>
      <c r="K78" s="55"/>
      <c r="L78" s="56"/>
      <c r="M78" s="55"/>
    </row>
    <row r="79" spans="1:13" ht="21.6" x14ac:dyDescent="0.25">
      <c r="A79" s="54"/>
      <c r="C79" s="55"/>
      <c r="D79" s="56"/>
      <c r="E79" s="55"/>
      <c r="F79" s="56"/>
      <c r="G79" s="55"/>
      <c r="H79" s="56"/>
      <c r="I79" s="55"/>
      <c r="J79" s="56"/>
      <c r="K79" s="55"/>
      <c r="L79" s="56"/>
      <c r="M79" s="55"/>
    </row>
    <row r="80" spans="1:13" ht="21.6" x14ac:dyDescent="0.25">
      <c r="A80" s="54"/>
      <c r="C80" s="55"/>
      <c r="D80" s="56"/>
      <c r="E80" s="55"/>
      <c r="F80" s="56"/>
      <c r="G80" s="55"/>
      <c r="H80" s="56"/>
      <c r="I80" s="55"/>
      <c r="J80" s="56"/>
      <c r="K80" s="55"/>
      <c r="L80" s="56"/>
      <c r="M80" s="55"/>
    </row>
    <row r="81" spans="1:13" ht="21.6" x14ac:dyDescent="0.25">
      <c r="A81" s="54"/>
      <c r="C81" s="55"/>
      <c r="D81" s="56"/>
      <c r="E81" s="55"/>
      <c r="F81" s="56"/>
      <c r="G81" s="55"/>
      <c r="H81" s="56"/>
      <c r="I81" s="55"/>
      <c r="J81" s="56"/>
      <c r="K81" s="55"/>
      <c r="L81" s="56"/>
      <c r="M81" s="55"/>
    </row>
    <row r="82" spans="1:13" ht="21.6" x14ac:dyDescent="0.25">
      <c r="A82" s="54"/>
      <c r="C82" s="55"/>
      <c r="D82" s="56"/>
      <c r="E82" s="55"/>
      <c r="F82" s="56"/>
      <c r="G82" s="55"/>
      <c r="H82" s="56"/>
      <c r="I82" s="55"/>
      <c r="J82" s="56"/>
      <c r="K82" s="55"/>
      <c r="L82" s="56"/>
      <c r="M82" s="55"/>
    </row>
    <row r="83" spans="1:13" ht="21.6" x14ac:dyDescent="0.25">
      <c r="A83" s="54"/>
      <c r="C83" s="55"/>
      <c r="D83" s="56"/>
      <c r="E83" s="55"/>
      <c r="F83" s="56"/>
      <c r="G83" s="55"/>
      <c r="H83" s="56"/>
      <c r="I83" s="55"/>
      <c r="J83" s="56"/>
      <c r="K83" s="55"/>
      <c r="L83" s="56"/>
      <c r="M83" s="55"/>
    </row>
    <row r="84" spans="1:13" ht="21.6" x14ac:dyDescent="0.25">
      <c r="A84" s="54"/>
      <c r="C84" s="55"/>
      <c r="D84" s="56"/>
      <c r="E84" s="55"/>
      <c r="F84" s="56"/>
      <c r="G84" s="55"/>
      <c r="H84" s="56"/>
      <c r="I84" s="55"/>
      <c r="J84" s="56"/>
      <c r="K84" s="55"/>
      <c r="L84" s="56"/>
      <c r="M84" s="55"/>
    </row>
    <row r="85" spans="1:13" ht="21.6" x14ac:dyDescent="0.25">
      <c r="A85" s="54"/>
      <c r="C85" s="55"/>
      <c r="D85" s="56"/>
      <c r="E85" s="55"/>
      <c r="F85" s="56"/>
      <c r="G85" s="55"/>
      <c r="H85" s="56"/>
      <c r="I85" s="55"/>
      <c r="J85" s="56"/>
      <c r="K85" s="55"/>
      <c r="L85" s="56"/>
      <c r="M85" s="55"/>
    </row>
    <row r="86" spans="1:13" ht="21.6" x14ac:dyDescent="0.25">
      <c r="A86" s="54"/>
      <c r="C86" s="55"/>
      <c r="D86" s="56"/>
      <c r="E86" s="55"/>
      <c r="F86" s="56"/>
      <c r="G86" s="55"/>
      <c r="H86" s="56"/>
      <c r="I86" s="55"/>
      <c r="J86" s="56"/>
      <c r="K86" s="55"/>
      <c r="L86" s="56"/>
      <c r="M86" s="55"/>
    </row>
    <row r="87" spans="1:13" ht="21.6" x14ac:dyDescent="0.25">
      <c r="A87" s="54"/>
      <c r="C87" s="55"/>
      <c r="D87" s="56"/>
      <c r="E87" s="55"/>
      <c r="F87" s="56"/>
      <c r="G87" s="55"/>
      <c r="H87" s="56"/>
      <c r="I87" s="55"/>
      <c r="J87" s="56"/>
      <c r="K87" s="55"/>
      <c r="L87" s="56"/>
      <c r="M87" s="55"/>
    </row>
    <row r="88" spans="1:13" ht="21.6" x14ac:dyDescent="0.25">
      <c r="A88" s="54"/>
      <c r="C88" s="55"/>
      <c r="D88" s="56"/>
      <c r="E88" s="55"/>
      <c r="F88" s="56"/>
      <c r="G88" s="55"/>
      <c r="H88" s="56"/>
      <c r="I88" s="55"/>
      <c r="J88" s="56"/>
      <c r="K88" s="55"/>
      <c r="L88" s="56"/>
      <c r="M88" s="55"/>
    </row>
    <row r="89" spans="1:13" ht="21.6" x14ac:dyDescent="0.25">
      <c r="A89" s="54"/>
      <c r="C89" s="55"/>
      <c r="D89" s="56"/>
      <c r="E89" s="55"/>
      <c r="F89" s="56"/>
      <c r="G89" s="55"/>
      <c r="H89" s="56"/>
      <c r="I89" s="55"/>
      <c r="J89" s="56"/>
      <c r="K89" s="55"/>
      <c r="L89" s="56"/>
      <c r="M89" s="55"/>
    </row>
    <row r="90" spans="1:13" ht="21.6" x14ac:dyDescent="0.25">
      <c r="A90" s="54"/>
      <c r="C90" s="55"/>
      <c r="D90" s="56"/>
      <c r="E90" s="55"/>
      <c r="F90" s="56"/>
      <c r="G90" s="55"/>
      <c r="H90" s="56"/>
      <c r="I90" s="55"/>
      <c r="J90" s="56"/>
      <c r="K90" s="55"/>
      <c r="L90" s="56"/>
      <c r="M90" s="55"/>
    </row>
    <row r="91" spans="1:13" ht="21.6" x14ac:dyDescent="0.25">
      <c r="A91" s="54"/>
      <c r="C91" s="55"/>
      <c r="D91" s="56"/>
      <c r="E91" s="55"/>
      <c r="F91" s="56"/>
      <c r="G91" s="55"/>
      <c r="H91" s="56"/>
      <c r="I91" s="55"/>
      <c r="J91" s="56"/>
      <c r="K91" s="55"/>
      <c r="L91" s="56"/>
      <c r="M91" s="55"/>
    </row>
    <row r="92" spans="1:13" ht="21.6" x14ac:dyDescent="0.25">
      <c r="A92" s="54"/>
      <c r="C92" s="55"/>
      <c r="D92" s="56"/>
      <c r="E92" s="55"/>
      <c r="F92" s="56"/>
      <c r="G92" s="55"/>
      <c r="H92" s="56"/>
      <c r="I92" s="55"/>
      <c r="J92" s="56"/>
      <c r="K92" s="55"/>
      <c r="L92" s="56"/>
      <c r="M92" s="55"/>
    </row>
    <row r="93" spans="1:13" ht="21.6" x14ac:dyDescent="0.25">
      <c r="A93" s="54"/>
      <c r="C93" s="55"/>
      <c r="D93" s="56"/>
      <c r="E93" s="55"/>
      <c r="F93" s="56"/>
      <c r="G93" s="55"/>
      <c r="H93" s="56"/>
      <c r="I93" s="55"/>
      <c r="J93" s="56"/>
      <c r="K93" s="55"/>
      <c r="L93" s="56"/>
      <c r="M93" s="55"/>
    </row>
    <row r="94" spans="1:13" ht="21.6" x14ac:dyDescent="0.25">
      <c r="A94" s="54"/>
      <c r="C94" s="55"/>
      <c r="D94" s="56"/>
      <c r="E94" s="55"/>
      <c r="F94" s="56"/>
      <c r="G94" s="55"/>
      <c r="H94" s="56"/>
      <c r="I94" s="55"/>
      <c r="J94" s="56"/>
      <c r="K94" s="55"/>
      <c r="L94" s="56"/>
      <c r="M94" s="55"/>
    </row>
    <row r="95" spans="1:13" ht="21.6" x14ac:dyDescent="0.25">
      <c r="A95" s="54"/>
      <c r="C95" s="55"/>
      <c r="D95" s="56"/>
      <c r="E95" s="55"/>
      <c r="F95" s="56"/>
      <c r="G95" s="55"/>
      <c r="H95" s="56"/>
      <c r="I95" s="55"/>
      <c r="J95" s="56"/>
      <c r="K95" s="55"/>
      <c r="L95" s="56"/>
      <c r="M95" s="55"/>
    </row>
    <row r="96" spans="1:13" ht="21.6" x14ac:dyDescent="0.25">
      <c r="A96" s="54"/>
      <c r="C96" s="55"/>
      <c r="D96" s="56"/>
      <c r="E96" s="55"/>
      <c r="F96" s="56"/>
      <c r="G96" s="55"/>
      <c r="H96" s="56"/>
      <c r="I96" s="55"/>
      <c r="J96" s="56"/>
      <c r="K96" s="55"/>
      <c r="L96" s="56"/>
      <c r="M96" s="55"/>
    </row>
    <row r="97" spans="1:13" ht="21.6" x14ac:dyDescent="0.25">
      <c r="A97" s="54"/>
      <c r="C97" s="55"/>
      <c r="D97" s="56"/>
      <c r="E97" s="55"/>
      <c r="F97" s="56"/>
      <c r="G97" s="55"/>
      <c r="H97" s="56"/>
      <c r="I97" s="55"/>
      <c r="J97" s="56"/>
      <c r="K97" s="55"/>
      <c r="L97" s="56"/>
      <c r="M97" s="55"/>
    </row>
    <row r="98" spans="1:13" ht="21.6" x14ac:dyDescent="0.25">
      <c r="A98" s="54"/>
      <c r="C98" s="55"/>
      <c r="D98" s="56"/>
      <c r="E98" s="55"/>
      <c r="F98" s="56"/>
      <c r="G98" s="55"/>
      <c r="H98" s="56"/>
      <c r="I98" s="55"/>
      <c r="J98" s="56"/>
      <c r="K98" s="55"/>
      <c r="L98" s="56"/>
      <c r="M98" s="55"/>
    </row>
    <row r="99" spans="1:13" ht="21.6" x14ac:dyDescent="0.25">
      <c r="A99" s="54"/>
      <c r="C99" s="55"/>
      <c r="D99" s="56"/>
      <c r="E99" s="55"/>
      <c r="F99" s="56"/>
      <c r="G99" s="55"/>
      <c r="H99" s="56"/>
      <c r="I99" s="55"/>
      <c r="J99" s="56"/>
      <c r="K99" s="55"/>
      <c r="L99" s="56"/>
      <c r="M99" s="55"/>
    </row>
    <row r="100" spans="1:13" ht="21.6" x14ac:dyDescent="0.25">
      <c r="A100" s="54"/>
      <c r="C100" s="55"/>
      <c r="D100" s="56"/>
      <c r="E100" s="55"/>
      <c r="F100" s="56"/>
      <c r="G100" s="55"/>
      <c r="H100" s="56"/>
      <c r="I100" s="55"/>
      <c r="J100" s="56"/>
      <c r="K100" s="55"/>
      <c r="L100" s="56"/>
      <c r="M100" s="55"/>
    </row>
    <row r="101" spans="1:13" ht="21.6" x14ac:dyDescent="0.25">
      <c r="A101" s="54"/>
      <c r="C101" s="55"/>
      <c r="D101" s="56"/>
      <c r="E101" s="55"/>
      <c r="F101" s="56"/>
      <c r="G101" s="55"/>
      <c r="H101" s="56"/>
      <c r="I101" s="55"/>
      <c r="J101" s="56"/>
      <c r="K101" s="55"/>
      <c r="L101" s="56"/>
      <c r="M101" s="55"/>
    </row>
    <row r="102" spans="1:13" ht="21.6" x14ac:dyDescent="0.25">
      <c r="A102" s="54"/>
      <c r="C102" s="55"/>
      <c r="D102" s="56"/>
      <c r="E102" s="55"/>
      <c r="F102" s="56"/>
      <c r="G102" s="55"/>
      <c r="H102" s="56"/>
      <c r="I102" s="55"/>
      <c r="J102" s="56"/>
      <c r="K102" s="55"/>
      <c r="L102" s="56"/>
      <c r="M102" s="55"/>
    </row>
    <row r="103" spans="1:13" ht="21.6" x14ac:dyDescent="0.25">
      <c r="A103" s="54"/>
      <c r="C103" s="55"/>
      <c r="D103" s="56"/>
      <c r="E103" s="55"/>
      <c r="F103" s="56"/>
      <c r="G103" s="55"/>
      <c r="H103" s="56"/>
      <c r="I103" s="55"/>
      <c r="J103" s="56"/>
      <c r="K103" s="55"/>
      <c r="L103" s="56"/>
      <c r="M103" s="55"/>
    </row>
    <row r="104" spans="1:13" ht="21.6" x14ac:dyDescent="0.25">
      <c r="A104" s="54"/>
      <c r="C104" s="55"/>
      <c r="D104" s="56"/>
      <c r="E104" s="55"/>
      <c r="F104" s="56"/>
      <c r="G104" s="55"/>
      <c r="H104" s="56"/>
      <c r="I104" s="55"/>
      <c r="J104" s="56"/>
      <c r="K104" s="55"/>
      <c r="L104" s="56"/>
      <c r="M104" s="55"/>
    </row>
    <row r="105" spans="1:13" ht="21.6" x14ac:dyDescent="0.25">
      <c r="A105" s="54"/>
      <c r="C105" s="55"/>
      <c r="D105" s="56"/>
      <c r="E105" s="55"/>
      <c r="F105" s="56"/>
      <c r="G105" s="55"/>
      <c r="H105" s="56"/>
      <c r="I105" s="55"/>
      <c r="J105" s="56"/>
      <c r="K105" s="55"/>
      <c r="L105" s="56"/>
      <c r="M105" s="55"/>
    </row>
    <row r="106" spans="1:13" ht="21.6" x14ac:dyDescent="0.25">
      <c r="A106" s="54"/>
      <c r="C106" s="55"/>
      <c r="D106" s="56"/>
      <c r="E106" s="55"/>
      <c r="F106" s="56"/>
      <c r="G106" s="55"/>
      <c r="H106" s="56"/>
      <c r="I106" s="55"/>
      <c r="J106" s="56"/>
      <c r="K106" s="55"/>
      <c r="L106" s="56"/>
      <c r="M106" s="55"/>
    </row>
    <row r="107" spans="1:13" ht="21.6" x14ac:dyDescent="0.25">
      <c r="A107" s="54"/>
      <c r="C107" s="55"/>
      <c r="D107" s="56"/>
      <c r="E107" s="55"/>
      <c r="F107" s="56"/>
      <c r="G107" s="55"/>
      <c r="H107" s="56"/>
      <c r="I107" s="55"/>
      <c r="J107" s="56"/>
      <c r="K107" s="55"/>
      <c r="L107" s="56"/>
      <c r="M107" s="55"/>
    </row>
    <row r="108" spans="1:13" ht="21.6" x14ac:dyDescent="0.25">
      <c r="A108" s="54"/>
      <c r="C108" s="55"/>
      <c r="D108" s="56"/>
      <c r="E108" s="55"/>
      <c r="F108" s="56"/>
      <c r="G108" s="55"/>
      <c r="H108" s="56"/>
      <c r="I108" s="55"/>
      <c r="J108" s="56"/>
      <c r="K108" s="55"/>
      <c r="L108" s="56"/>
      <c r="M108" s="55"/>
    </row>
    <row r="109" spans="1:13" ht="21.6" x14ac:dyDescent="0.25">
      <c r="A109" s="54"/>
      <c r="C109" s="55"/>
      <c r="D109" s="56"/>
      <c r="E109" s="55"/>
      <c r="F109" s="56"/>
      <c r="G109" s="55"/>
      <c r="H109" s="56"/>
      <c r="I109" s="55"/>
      <c r="J109" s="56"/>
      <c r="K109" s="55"/>
      <c r="L109" s="56"/>
      <c r="M109" s="55"/>
    </row>
    <row r="110" spans="1:13" ht="21.6" x14ac:dyDescent="0.25">
      <c r="A110" s="54"/>
      <c r="C110" s="55"/>
      <c r="D110" s="56"/>
      <c r="E110" s="55"/>
      <c r="F110" s="56"/>
      <c r="G110" s="55"/>
      <c r="H110" s="56"/>
      <c r="I110" s="55"/>
      <c r="J110" s="56"/>
      <c r="K110" s="55"/>
      <c r="L110" s="56"/>
      <c r="M110" s="55"/>
    </row>
    <row r="111" spans="1:13" ht="21.6" x14ac:dyDescent="0.25">
      <c r="A111" s="54"/>
      <c r="C111" s="55"/>
      <c r="D111" s="56"/>
      <c r="E111" s="55"/>
      <c r="F111" s="56"/>
      <c r="G111" s="55"/>
      <c r="H111" s="56"/>
      <c r="I111" s="55"/>
      <c r="J111" s="56"/>
      <c r="K111" s="55"/>
      <c r="L111" s="56"/>
      <c r="M111" s="55"/>
    </row>
    <row r="112" spans="1:13" ht="21.6" x14ac:dyDescent="0.25">
      <c r="A112" s="54"/>
      <c r="C112" s="55"/>
      <c r="D112" s="56"/>
      <c r="E112" s="55"/>
      <c r="F112" s="56"/>
      <c r="G112" s="55"/>
      <c r="H112" s="56"/>
      <c r="I112" s="55"/>
      <c r="J112" s="56"/>
      <c r="K112" s="55"/>
      <c r="L112" s="56"/>
      <c r="M112" s="55"/>
    </row>
    <row r="113" spans="1:13" ht="21.6" x14ac:dyDescent="0.25">
      <c r="A113" s="54"/>
      <c r="C113" s="55"/>
      <c r="D113" s="56"/>
      <c r="E113" s="55"/>
      <c r="F113" s="56"/>
      <c r="G113" s="55"/>
      <c r="H113" s="56"/>
      <c r="I113" s="55"/>
      <c r="J113" s="56"/>
      <c r="K113" s="55"/>
      <c r="L113" s="56"/>
      <c r="M113" s="55"/>
    </row>
    <row r="114" spans="1:13" ht="21.6" x14ac:dyDescent="0.25">
      <c r="A114" s="54"/>
      <c r="C114" s="55"/>
      <c r="D114" s="56"/>
      <c r="E114" s="55"/>
      <c r="F114" s="56"/>
      <c r="G114" s="55"/>
      <c r="H114" s="56"/>
      <c r="I114" s="55"/>
      <c r="J114" s="56"/>
      <c r="K114" s="55"/>
      <c r="L114" s="56"/>
      <c r="M114" s="55"/>
    </row>
    <row r="115" spans="1:13" ht="21.6" x14ac:dyDescent="0.25">
      <c r="A115" s="54"/>
      <c r="C115" s="55"/>
      <c r="D115" s="56"/>
      <c r="E115" s="55"/>
      <c r="F115" s="56"/>
      <c r="G115" s="55"/>
      <c r="H115" s="56"/>
      <c r="I115" s="55"/>
      <c r="J115" s="56"/>
      <c r="K115" s="55"/>
      <c r="L115" s="56"/>
      <c r="M115" s="55"/>
    </row>
    <row r="116" spans="1:13" ht="21.6" x14ac:dyDescent="0.25">
      <c r="A116" s="54"/>
      <c r="C116" s="55"/>
      <c r="D116" s="56"/>
      <c r="E116" s="55"/>
      <c r="F116" s="56"/>
      <c r="G116" s="55"/>
      <c r="H116" s="56"/>
      <c r="I116" s="55"/>
      <c r="J116" s="56"/>
      <c r="K116" s="55"/>
      <c r="L116" s="56"/>
      <c r="M116" s="55"/>
    </row>
    <row r="117" spans="1:13" ht="21.6" x14ac:dyDescent="0.25">
      <c r="A117" s="54"/>
      <c r="C117" s="55"/>
      <c r="D117" s="56"/>
      <c r="E117" s="55"/>
      <c r="F117" s="56"/>
      <c r="G117" s="55"/>
      <c r="H117" s="56"/>
      <c r="I117" s="55"/>
      <c r="J117" s="56"/>
      <c r="K117" s="55"/>
      <c r="L117" s="56"/>
      <c r="M117" s="55"/>
    </row>
    <row r="118" spans="1:13" ht="21.6" x14ac:dyDescent="0.25">
      <c r="A118" s="54"/>
      <c r="C118" s="55"/>
      <c r="D118" s="56"/>
      <c r="E118" s="55"/>
      <c r="F118" s="56"/>
      <c r="G118" s="55"/>
      <c r="H118" s="56"/>
      <c r="I118" s="55"/>
      <c r="J118" s="56"/>
      <c r="K118" s="55"/>
      <c r="L118" s="56"/>
      <c r="M118" s="55"/>
    </row>
    <row r="119" spans="1:13" ht="21.6" x14ac:dyDescent="0.25">
      <c r="A119" s="54"/>
      <c r="C119" s="55"/>
      <c r="D119" s="56"/>
      <c r="E119" s="55"/>
      <c r="F119" s="56"/>
      <c r="G119" s="55"/>
      <c r="H119" s="56"/>
      <c r="I119" s="55"/>
      <c r="J119" s="56"/>
      <c r="K119" s="55"/>
      <c r="L119" s="56"/>
      <c r="M119" s="55"/>
    </row>
    <row r="120" spans="1:13" ht="21.6" x14ac:dyDescent="0.25">
      <c r="A120" s="54"/>
      <c r="C120" s="55"/>
      <c r="D120" s="56"/>
      <c r="E120" s="55"/>
      <c r="F120" s="56"/>
      <c r="G120" s="55"/>
      <c r="H120" s="56"/>
      <c r="I120" s="55"/>
      <c r="J120" s="56"/>
      <c r="K120" s="55"/>
      <c r="L120" s="56"/>
      <c r="M120" s="55"/>
    </row>
    <row r="121" spans="1:13" ht="21.6" x14ac:dyDescent="0.25">
      <c r="A121" s="54"/>
      <c r="C121" s="55"/>
      <c r="D121" s="56"/>
      <c r="E121" s="55"/>
      <c r="F121" s="56"/>
      <c r="G121" s="55"/>
      <c r="H121" s="56"/>
      <c r="I121" s="55"/>
      <c r="J121" s="56"/>
      <c r="K121" s="55"/>
      <c r="L121" s="56"/>
      <c r="M121" s="55"/>
    </row>
    <row r="122" spans="1:13" ht="21.6" x14ac:dyDescent="0.25">
      <c r="A122" s="54"/>
      <c r="C122" s="55"/>
      <c r="D122" s="56"/>
      <c r="E122" s="55"/>
      <c r="F122" s="56"/>
      <c r="G122" s="55"/>
      <c r="H122" s="56"/>
      <c r="I122" s="55"/>
      <c r="J122" s="56"/>
      <c r="K122" s="55"/>
      <c r="L122" s="56"/>
      <c r="M122" s="55"/>
    </row>
    <row r="123" spans="1:13" ht="21.6" x14ac:dyDescent="0.25">
      <c r="A123" s="54"/>
      <c r="C123" s="55"/>
      <c r="D123" s="56"/>
      <c r="E123" s="55"/>
      <c r="F123" s="56"/>
      <c r="G123" s="55"/>
      <c r="H123" s="56"/>
      <c r="I123" s="55"/>
      <c r="J123" s="56"/>
      <c r="K123" s="55"/>
      <c r="L123" s="56"/>
      <c r="M123" s="55"/>
    </row>
    <row r="124" spans="1:13" ht="21.6" x14ac:dyDescent="0.25">
      <c r="A124" s="54"/>
      <c r="C124" s="55"/>
      <c r="D124" s="56"/>
      <c r="E124" s="55"/>
      <c r="F124" s="56"/>
      <c r="G124" s="55"/>
      <c r="H124" s="56"/>
      <c r="I124" s="55"/>
      <c r="J124" s="56"/>
      <c r="K124" s="55"/>
      <c r="L124" s="56"/>
      <c r="M124" s="55"/>
    </row>
    <row r="125" spans="1:13" ht="21.6" x14ac:dyDescent="0.25">
      <c r="A125" s="54"/>
      <c r="C125" s="55"/>
      <c r="D125" s="56"/>
      <c r="E125" s="55"/>
      <c r="F125" s="56"/>
      <c r="G125" s="55"/>
      <c r="H125" s="56"/>
      <c r="I125" s="55"/>
      <c r="J125" s="56"/>
      <c r="K125" s="55"/>
      <c r="L125" s="56"/>
      <c r="M125" s="55"/>
    </row>
    <row r="126" spans="1:13" ht="21.6" x14ac:dyDescent="0.25">
      <c r="A126" s="54"/>
      <c r="C126" s="55"/>
      <c r="D126" s="56"/>
      <c r="E126" s="55"/>
      <c r="F126" s="56"/>
      <c r="G126" s="55"/>
      <c r="H126" s="56"/>
      <c r="I126" s="55"/>
      <c r="J126" s="56"/>
      <c r="K126" s="55"/>
      <c r="L126" s="56"/>
      <c r="M126" s="55"/>
    </row>
    <row r="127" spans="1:13" ht="21.6" x14ac:dyDescent="0.25">
      <c r="A127" s="54"/>
      <c r="C127" s="55"/>
      <c r="D127" s="56"/>
      <c r="E127" s="55"/>
      <c r="F127" s="56"/>
      <c r="G127" s="55"/>
      <c r="H127" s="56"/>
      <c r="I127" s="55"/>
      <c r="J127" s="56"/>
      <c r="K127" s="55"/>
      <c r="L127" s="56"/>
      <c r="M127" s="55"/>
    </row>
    <row r="128" spans="1:13" ht="21.6" x14ac:dyDescent="0.25">
      <c r="A128" s="54"/>
      <c r="C128" s="55"/>
      <c r="D128" s="56"/>
      <c r="E128" s="55"/>
      <c r="F128" s="56"/>
      <c r="G128" s="55"/>
      <c r="H128" s="56"/>
      <c r="I128" s="55"/>
      <c r="J128" s="56"/>
      <c r="K128" s="55"/>
      <c r="L128" s="56"/>
      <c r="M128" s="55"/>
    </row>
    <row r="129" spans="1:13" ht="21.6" x14ac:dyDescent="0.25">
      <c r="A129" s="54"/>
      <c r="C129" s="55"/>
      <c r="D129" s="56"/>
      <c r="E129" s="55"/>
      <c r="F129" s="56"/>
      <c r="G129" s="55"/>
      <c r="H129" s="56"/>
      <c r="I129" s="55"/>
      <c r="J129" s="56"/>
      <c r="K129" s="55"/>
      <c r="L129" s="56"/>
      <c r="M129" s="55"/>
    </row>
    <row r="130" spans="1:13" ht="21.6" x14ac:dyDescent="0.25">
      <c r="A130" s="54"/>
      <c r="C130" s="55"/>
      <c r="D130" s="56"/>
      <c r="E130" s="55"/>
      <c r="F130" s="56"/>
      <c r="G130" s="55"/>
      <c r="H130" s="56"/>
      <c r="I130" s="55"/>
      <c r="J130" s="56"/>
      <c r="K130" s="55"/>
      <c r="L130" s="56"/>
      <c r="M130" s="55"/>
    </row>
    <row r="131" spans="1:13" ht="21.6" x14ac:dyDescent="0.25">
      <c r="A131" s="54"/>
      <c r="C131" s="55"/>
      <c r="D131" s="56"/>
      <c r="E131" s="55"/>
      <c r="F131" s="56"/>
      <c r="G131" s="55"/>
      <c r="H131" s="56"/>
      <c r="I131" s="55"/>
      <c r="J131" s="56"/>
      <c r="K131" s="55"/>
      <c r="L131" s="56"/>
      <c r="M131" s="55"/>
    </row>
    <row r="132" spans="1:13" ht="21.6" x14ac:dyDescent="0.25">
      <c r="A132" s="54"/>
      <c r="C132" s="55"/>
      <c r="D132" s="56"/>
      <c r="E132" s="55"/>
      <c r="F132" s="56"/>
      <c r="G132" s="55"/>
      <c r="H132" s="56"/>
      <c r="I132" s="55"/>
      <c r="J132" s="56"/>
      <c r="K132" s="55"/>
      <c r="L132" s="56"/>
      <c r="M132" s="55"/>
    </row>
    <row r="133" spans="1:13" ht="21.6" x14ac:dyDescent="0.25">
      <c r="A133" s="54"/>
      <c r="C133" s="55"/>
      <c r="D133" s="56"/>
      <c r="E133" s="55"/>
      <c r="F133" s="56"/>
      <c r="G133" s="55"/>
      <c r="H133" s="56"/>
      <c r="I133" s="55"/>
      <c r="J133" s="56"/>
      <c r="K133" s="55"/>
      <c r="L133" s="56"/>
      <c r="M133" s="55"/>
    </row>
    <row r="134" spans="1:13" ht="21.6" x14ac:dyDescent="0.25">
      <c r="A134" s="54"/>
      <c r="C134" s="55"/>
      <c r="D134" s="56"/>
      <c r="E134" s="55"/>
      <c r="F134" s="56"/>
      <c r="G134" s="55"/>
      <c r="H134" s="56"/>
      <c r="I134" s="55"/>
      <c r="J134" s="56"/>
      <c r="K134" s="55"/>
      <c r="L134" s="56"/>
      <c r="M134" s="55"/>
    </row>
    <row r="135" spans="1:13" ht="21.6" x14ac:dyDescent="0.25">
      <c r="A135" s="54"/>
      <c r="C135" s="55"/>
      <c r="D135" s="56"/>
      <c r="E135" s="55"/>
      <c r="F135" s="56"/>
      <c r="G135" s="55"/>
      <c r="H135" s="56"/>
      <c r="I135" s="55"/>
      <c r="J135" s="56"/>
      <c r="K135" s="55"/>
      <c r="L135" s="56"/>
      <c r="M135" s="55"/>
    </row>
    <row r="136" spans="1:13" ht="21.6" x14ac:dyDescent="0.25">
      <c r="A136" s="54"/>
      <c r="C136" s="55"/>
      <c r="D136" s="56"/>
      <c r="E136" s="55"/>
      <c r="F136" s="56"/>
      <c r="G136" s="55"/>
      <c r="H136" s="56"/>
      <c r="I136" s="55"/>
      <c r="J136" s="56"/>
      <c r="K136" s="55"/>
      <c r="L136" s="56"/>
      <c r="M136" s="55"/>
    </row>
    <row r="137" spans="1:13" ht="21.6" x14ac:dyDescent="0.25">
      <c r="A137" s="54"/>
      <c r="C137" s="55"/>
      <c r="D137" s="56"/>
      <c r="E137" s="55"/>
      <c r="F137" s="56"/>
      <c r="G137" s="55"/>
      <c r="H137" s="56"/>
      <c r="I137" s="55"/>
      <c r="J137" s="56"/>
      <c r="K137" s="55"/>
      <c r="L137" s="56"/>
      <c r="M137" s="55"/>
    </row>
    <row r="138" spans="1:13" ht="21.6" x14ac:dyDescent="0.25">
      <c r="A138" s="54"/>
      <c r="C138" s="55"/>
      <c r="D138" s="56"/>
      <c r="E138" s="55"/>
      <c r="F138" s="56"/>
      <c r="G138" s="55"/>
      <c r="H138" s="56"/>
      <c r="I138" s="55"/>
      <c r="J138" s="56"/>
      <c r="K138" s="55"/>
      <c r="L138" s="56"/>
      <c r="M138" s="55"/>
    </row>
    <row r="139" spans="1:13" ht="21.6" x14ac:dyDescent="0.25">
      <c r="A139" s="54"/>
      <c r="C139" s="55"/>
      <c r="D139" s="56"/>
      <c r="E139" s="55"/>
      <c r="F139" s="56"/>
      <c r="G139" s="55"/>
      <c r="H139" s="56"/>
      <c r="I139" s="55"/>
      <c r="J139" s="56"/>
      <c r="K139" s="55"/>
      <c r="L139" s="56"/>
      <c r="M139" s="55"/>
    </row>
    <row r="140" spans="1:13" ht="21.6" x14ac:dyDescent="0.25">
      <c r="A140" s="54"/>
      <c r="C140" s="55"/>
      <c r="D140" s="56"/>
      <c r="E140" s="55"/>
      <c r="F140" s="56"/>
      <c r="G140" s="55"/>
      <c r="H140" s="56"/>
      <c r="I140" s="55"/>
      <c r="J140" s="56"/>
      <c r="K140" s="55"/>
      <c r="L140" s="56"/>
      <c r="M140" s="55"/>
    </row>
    <row r="141" spans="1:13" ht="21.6" x14ac:dyDescent="0.25">
      <c r="A141" s="54"/>
      <c r="C141" s="55"/>
      <c r="D141" s="56"/>
      <c r="E141" s="55"/>
      <c r="F141" s="56"/>
      <c r="G141" s="55"/>
      <c r="H141" s="56"/>
      <c r="I141" s="55"/>
      <c r="J141" s="56"/>
      <c r="K141" s="55"/>
      <c r="L141" s="56"/>
      <c r="M141" s="55"/>
    </row>
    <row r="142" spans="1:13" ht="21.6" x14ac:dyDescent="0.25">
      <c r="A142" s="54"/>
      <c r="C142" s="55"/>
      <c r="D142" s="56"/>
      <c r="E142" s="55"/>
      <c r="F142" s="56"/>
      <c r="G142" s="55"/>
      <c r="H142" s="56"/>
      <c r="I142" s="55"/>
      <c r="J142" s="56"/>
      <c r="K142" s="55"/>
      <c r="L142" s="56"/>
      <c r="M142" s="55"/>
    </row>
    <row r="143" spans="1:13" ht="21.6" x14ac:dyDescent="0.25">
      <c r="A143" s="54"/>
      <c r="C143" s="55"/>
      <c r="D143" s="56"/>
      <c r="E143" s="55"/>
      <c r="F143" s="56"/>
      <c r="G143" s="55"/>
      <c r="H143" s="56"/>
      <c r="I143" s="55"/>
      <c r="J143" s="56"/>
      <c r="K143" s="55"/>
      <c r="L143" s="56"/>
      <c r="M143" s="55"/>
    </row>
    <row r="144" spans="1:13" ht="21.6" x14ac:dyDescent="0.25">
      <c r="A144" s="54"/>
      <c r="C144" s="55"/>
      <c r="D144" s="56"/>
      <c r="E144" s="55"/>
      <c r="F144" s="56"/>
      <c r="G144" s="55"/>
      <c r="H144" s="56"/>
      <c r="I144" s="55"/>
      <c r="J144" s="56"/>
      <c r="K144" s="55"/>
      <c r="L144" s="56"/>
      <c r="M144" s="55"/>
    </row>
    <row r="145" spans="1:13" ht="21.6" x14ac:dyDescent="0.25">
      <c r="A145" s="54"/>
      <c r="C145" s="55"/>
      <c r="D145" s="56"/>
      <c r="E145" s="55"/>
      <c r="F145" s="56"/>
      <c r="G145" s="55"/>
      <c r="H145" s="56"/>
      <c r="I145" s="55"/>
      <c r="J145" s="56"/>
      <c r="K145" s="55"/>
      <c r="L145" s="56"/>
      <c r="M145" s="55"/>
    </row>
    <row r="146" spans="1:13" ht="21.6" x14ac:dyDescent="0.25">
      <c r="A146" s="54"/>
      <c r="C146" s="55"/>
      <c r="D146" s="56"/>
      <c r="E146" s="55"/>
      <c r="F146" s="56"/>
      <c r="G146" s="55"/>
      <c r="H146" s="56"/>
      <c r="I146" s="55"/>
      <c r="J146" s="56"/>
      <c r="K146" s="55"/>
      <c r="L146" s="56"/>
      <c r="M146" s="55"/>
    </row>
    <row r="147" spans="1:13" ht="21.6" x14ac:dyDescent="0.25">
      <c r="A147" s="54"/>
      <c r="C147" s="55"/>
      <c r="D147" s="56"/>
      <c r="E147" s="55"/>
      <c r="F147" s="56"/>
      <c r="G147" s="55"/>
      <c r="H147" s="56"/>
      <c r="I147" s="55"/>
      <c r="J147" s="56"/>
      <c r="K147" s="55"/>
      <c r="L147" s="56"/>
      <c r="M147" s="55"/>
    </row>
    <row r="148" spans="1:13" ht="21.6" x14ac:dyDescent="0.25">
      <c r="A148" s="54"/>
      <c r="C148" s="55"/>
      <c r="D148" s="56"/>
      <c r="E148" s="55"/>
      <c r="F148" s="56"/>
      <c r="G148" s="55"/>
      <c r="H148" s="56"/>
      <c r="I148" s="55"/>
      <c r="J148" s="56"/>
      <c r="K148" s="55"/>
      <c r="L148" s="56"/>
      <c r="M148" s="55"/>
    </row>
    <row r="149" spans="1:13" ht="21.6" x14ac:dyDescent="0.25">
      <c r="A149" s="54"/>
      <c r="C149" s="55"/>
      <c r="D149" s="56"/>
      <c r="E149" s="55"/>
      <c r="F149" s="56"/>
      <c r="G149" s="55"/>
      <c r="H149" s="56"/>
      <c r="I149" s="55"/>
      <c r="J149" s="56"/>
      <c r="K149" s="55"/>
      <c r="L149" s="56"/>
      <c r="M149" s="55"/>
    </row>
    <row r="150" spans="1:13" ht="21.6" x14ac:dyDescent="0.25">
      <c r="A150" s="54"/>
      <c r="C150" s="55"/>
      <c r="D150" s="56"/>
      <c r="E150" s="55"/>
      <c r="F150" s="56"/>
      <c r="G150" s="55"/>
      <c r="H150" s="56"/>
      <c r="I150" s="55"/>
      <c r="J150" s="56"/>
      <c r="K150" s="55"/>
      <c r="L150" s="56"/>
      <c r="M150" s="55"/>
    </row>
    <row r="151" spans="1:13" ht="21.6" x14ac:dyDescent="0.25">
      <c r="A151" s="54"/>
      <c r="C151" s="55"/>
      <c r="D151" s="56"/>
      <c r="E151" s="55"/>
      <c r="F151" s="56"/>
      <c r="G151" s="55"/>
      <c r="H151" s="56"/>
      <c r="I151" s="55"/>
      <c r="J151" s="56"/>
      <c r="K151" s="55"/>
      <c r="L151" s="56"/>
      <c r="M151" s="55"/>
    </row>
    <row r="152" spans="1:13" ht="21.6" x14ac:dyDescent="0.25">
      <c r="A152" s="54"/>
      <c r="C152" s="55"/>
      <c r="D152" s="56"/>
      <c r="E152" s="55"/>
      <c r="F152" s="56"/>
      <c r="G152" s="55"/>
      <c r="H152" s="56"/>
      <c r="I152" s="55"/>
      <c r="J152" s="56"/>
      <c r="K152" s="55"/>
      <c r="L152" s="56"/>
      <c r="M152" s="55"/>
    </row>
    <row r="153" spans="1:13" ht="21.6" x14ac:dyDescent="0.25">
      <c r="A153" s="54"/>
      <c r="C153" s="55"/>
      <c r="D153" s="56"/>
      <c r="E153" s="55"/>
      <c r="F153" s="56"/>
      <c r="G153" s="55"/>
      <c r="H153" s="56"/>
      <c r="I153" s="55"/>
      <c r="J153" s="56"/>
      <c r="K153" s="55"/>
      <c r="L153" s="56"/>
      <c r="M153" s="55"/>
    </row>
    <row r="154" spans="1:13" ht="21.6" x14ac:dyDescent="0.25">
      <c r="A154" s="54"/>
      <c r="C154" s="55"/>
      <c r="D154" s="56"/>
      <c r="E154" s="55"/>
      <c r="F154" s="56"/>
      <c r="G154" s="55"/>
      <c r="H154" s="56"/>
      <c r="I154" s="55"/>
      <c r="J154" s="56"/>
      <c r="K154" s="55"/>
      <c r="L154" s="56"/>
      <c r="M154" s="55"/>
    </row>
    <row r="155" spans="1:13" ht="21.6" x14ac:dyDescent="0.25">
      <c r="A155" s="54"/>
      <c r="C155" s="55"/>
      <c r="D155" s="56"/>
      <c r="E155" s="55"/>
      <c r="F155" s="56"/>
      <c r="G155" s="55"/>
      <c r="H155" s="56"/>
      <c r="I155" s="55"/>
      <c r="J155" s="56"/>
      <c r="K155" s="55"/>
      <c r="L155" s="56"/>
      <c r="M155" s="55"/>
    </row>
    <row r="156" spans="1:13" ht="21.6" x14ac:dyDescent="0.25">
      <c r="A156" s="54"/>
      <c r="C156" s="55"/>
      <c r="D156" s="56"/>
      <c r="E156" s="55"/>
      <c r="F156" s="56"/>
      <c r="G156" s="55"/>
      <c r="H156" s="56"/>
      <c r="I156" s="55"/>
      <c r="J156" s="56"/>
      <c r="K156" s="55"/>
      <c r="L156" s="56"/>
      <c r="M156" s="55"/>
    </row>
    <row r="157" spans="1:13" ht="21.6" x14ac:dyDescent="0.25">
      <c r="A157" s="54"/>
      <c r="C157" s="55"/>
      <c r="D157" s="56"/>
      <c r="E157" s="55"/>
      <c r="F157" s="56"/>
      <c r="G157" s="55"/>
      <c r="H157" s="56"/>
      <c r="I157" s="55"/>
      <c r="J157" s="56"/>
      <c r="K157" s="55"/>
      <c r="L157" s="56"/>
      <c r="M157" s="55"/>
    </row>
    <row r="158" spans="1:13" ht="21.6" x14ac:dyDescent="0.25">
      <c r="A158" s="54"/>
      <c r="C158" s="55"/>
      <c r="D158" s="56"/>
      <c r="E158" s="55"/>
      <c r="F158" s="56"/>
      <c r="G158" s="55"/>
      <c r="H158" s="56"/>
      <c r="I158" s="55"/>
      <c r="J158" s="56"/>
      <c r="K158" s="55"/>
      <c r="L158" s="56"/>
      <c r="M158" s="55"/>
    </row>
    <row r="159" spans="1:13" ht="21.6" x14ac:dyDescent="0.25">
      <c r="A159" s="54"/>
      <c r="C159" s="55"/>
      <c r="D159" s="56"/>
      <c r="E159" s="55"/>
      <c r="F159" s="56"/>
      <c r="G159" s="55"/>
      <c r="H159" s="56"/>
      <c r="I159" s="55"/>
      <c r="J159" s="56"/>
      <c r="K159" s="55"/>
      <c r="L159" s="56"/>
      <c r="M159" s="55"/>
    </row>
    <row r="160" spans="1:13" ht="21.6" x14ac:dyDescent="0.25">
      <c r="A160" s="54"/>
      <c r="C160" s="55"/>
      <c r="D160" s="56"/>
      <c r="E160" s="55"/>
      <c r="F160" s="56"/>
      <c r="G160" s="55"/>
      <c r="H160" s="56"/>
      <c r="I160" s="55"/>
      <c r="J160" s="56"/>
      <c r="K160" s="55"/>
      <c r="L160" s="56"/>
      <c r="M160" s="55"/>
    </row>
    <row r="161" spans="1:13" ht="21.6" x14ac:dyDescent="0.25">
      <c r="A161" s="54"/>
      <c r="C161" s="55"/>
      <c r="D161" s="56"/>
      <c r="E161" s="55"/>
      <c r="F161" s="56"/>
      <c r="G161" s="55"/>
      <c r="H161" s="56"/>
      <c r="I161" s="55"/>
      <c r="J161" s="56"/>
      <c r="K161" s="55"/>
      <c r="L161" s="56"/>
      <c r="M161" s="55"/>
    </row>
    <row r="162" spans="1:13" ht="21.6" x14ac:dyDescent="0.25">
      <c r="A162" s="54"/>
      <c r="C162" s="55"/>
      <c r="D162" s="56"/>
      <c r="E162" s="55"/>
      <c r="F162" s="56"/>
      <c r="G162" s="55"/>
      <c r="H162" s="56"/>
      <c r="I162" s="55"/>
      <c r="J162" s="56"/>
      <c r="K162" s="55"/>
      <c r="L162" s="56"/>
      <c r="M162" s="55"/>
    </row>
    <row r="163" spans="1:13" ht="21.6" x14ac:dyDescent="0.25">
      <c r="A163" s="54"/>
      <c r="C163" s="55"/>
      <c r="D163" s="56"/>
      <c r="E163" s="55"/>
      <c r="F163" s="56"/>
      <c r="G163" s="55"/>
      <c r="H163" s="56"/>
      <c r="I163" s="55"/>
      <c r="J163" s="56"/>
      <c r="K163" s="55"/>
      <c r="L163" s="56"/>
      <c r="M163" s="55"/>
    </row>
    <row r="164" spans="1:13" ht="21.6" x14ac:dyDescent="0.25">
      <c r="A164" s="54"/>
      <c r="C164" s="55"/>
      <c r="D164" s="56"/>
      <c r="E164" s="55"/>
      <c r="F164" s="56"/>
      <c r="G164" s="55"/>
      <c r="H164" s="56"/>
      <c r="I164" s="55"/>
      <c r="J164" s="56"/>
      <c r="K164" s="55"/>
      <c r="L164" s="56"/>
      <c r="M164" s="55"/>
    </row>
    <row r="165" spans="1:13" ht="21.6" x14ac:dyDescent="0.25">
      <c r="A165" s="54"/>
      <c r="C165" s="55"/>
      <c r="D165" s="56"/>
      <c r="E165" s="55"/>
      <c r="F165" s="56"/>
      <c r="G165" s="55"/>
      <c r="H165" s="56"/>
      <c r="I165" s="55"/>
      <c r="J165" s="56"/>
      <c r="K165" s="55"/>
      <c r="L165" s="56"/>
      <c r="M165" s="55"/>
    </row>
    <row r="166" spans="1:13" ht="21.6" x14ac:dyDescent="0.25">
      <c r="A166" s="54"/>
      <c r="C166" s="55"/>
      <c r="D166" s="56"/>
      <c r="E166" s="55"/>
      <c r="F166" s="56"/>
      <c r="G166" s="55"/>
      <c r="H166" s="56"/>
      <c r="I166" s="55"/>
      <c r="J166" s="56"/>
      <c r="K166" s="55"/>
      <c r="L166" s="56"/>
      <c r="M166" s="55"/>
    </row>
    <row r="167" spans="1:13" ht="21.6" x14ac:dyDescent="0.25">
      <c r="A167" s="54"/>
      <c r="C167" s="55"/>
      <c r="D167" s="56"/>
      <c r="E167" s="55"/>
      <c r="F167" s="56"/>
      <c r="G167" s="55"/>
      <c r="H167" s="56"/>
      <c r="I167" s="55"/>
      <c r="J167" s="56"/>
      <c r="K167" s="55"/>
      <c r="L167" s="56"/>
      <c r="M167" s="55"/>
    </row>
    <row r="168" spans="1:13" ht="21.6" x14ac:dyDescent="0.25">
      <c r="A168" s="54"/>
      <c r="C168" s="55"/>
      <c r="D168" s="56"/>
      <c r="E168" s="55"/>
      <c r="F168" s="56"/>
      <c r="G168" s="55"/>
      <c r="H168" s="56"/>
      <c r="I168" s="55"/>
      <c r="J168" s="56"/>
      <c r="K168" s="55"/>
      <c r="L168" s="56"/>
      <c r="M168" s="55"/>
    </row>
    <row r="169" spans="1:13" ht="21.6" x14ac:dyDescent="0.25">
      <c r="A169" s="54"/>
      <c r="C169" s="55"/>
      <c r="D169" s="56"/>
      <c r="E169" s="55"/>
      <c r="F169" s="56"/>
      <c r="G169" s="55"/>
      <c r="H169" s="56"/>
      <c r="I169" s="55"/>
      <c r="J169" s="56"/>
      <c r="K169" s="55"/>
      <c r="L169" s="56"/>
      <c r="M169" s="55"/>
    </row>
    <row r="170" spans="1:13" ht="21.6" x14ac:dyDescent="0.25">
      <c r="A170" s="54"/>
      <c r="C170" s="55"/>
      <c r="D170" s="56"/>
      <c r="E170" s="55"/>
      <c r="F170" s="56"/>
      <c r="G170" s="55"/>
      <c r="H170" s="56"/>
      <c r="I170" s="55"/>
      <c r="J170" s="56"/>
      <c r="K170" s="55"/>
      <c r="L170" s="56"/>
      <c r="M170" s="55"/>
    </row>
    <row r="171" spans="1:13" ht="21.6" x14ac:dyDescent="0.25">
      <c r="A171" s="54"/>
      <c r="C171" s="55"/>
      <c r="D171" s="56"/>
      <c r="E171" s="55"/>
      <c r="F171" s="56"/>
      <c r="G171" s="55"/>
      <c r="H171" s="56"/>
      <c r="I171" s="55"/>
      <c r="J171" s="56"/>
      <c r="K171" s="55"/>
      <c r="L171" s="56"/>
      <c r="M171" s="55"/>
    </row>
    <row r="172" spans="1:13" ht="21.6" x14ac:dyDescent="0.25">
      <c r="A172" s="54"/>
      <c r="C172" s="55"/>
      <c r="D172" s="56"/>
      <c r="E172" s="55"/>
      <c r="F172" s="56"/>
      <c r="G172" s="55"/>
      <c r="H172" s="56"/>
      <c r="I172" s="55"/>
      <c r="J172" s="56"/>
      <c r="K172" s="55"/>
      <c r="L172" s="56"/>
      <c r="M172" s="55"/>
    </row>
    <row r="173" spans="1:13" ht="21.6" x14ac:dyDescent="0.25">
      <c r="A173" s="54"/>
      <c r="C173" s="55"/>
      <c r="D173" s="56"/>
      <c r="E173" s="55"/>
      <c r="F173" s="56"/>
      <c r="G173" s="55"/>
      <c r="H173" s="56"/>
      <c r="I173" s="55"/>
      <c r="J173" s="56"/>
      <c r="K173" s="55"/>
      <c r="L173" s="56"/>
      <c r="M173" s="55"/>
    </row>
    <row r="174" spans="1:13" ht="21.6" x14ac:dyDescent="0.25">
      <c r="A174" s="54"/>
      <c r="C174" s="55"/>
      <c r="D174" s="56"/>
      <c r="E174" s="55"/>
      <c r="F174" s="56"/>
      <c r="G174" s="55"/>
      <c r="H174" s="56"/>
      <c r="I174" s="55"/>
      <c r="J174" s="56"/>
      <c r="K174" s="55"/>
      <c r="L174" s="56"/>
      <c r="M174" s="55"/>
    </row>
    <row r="175" spans="1:13" ht="21.6" x14ac:dyDescent="0.25">
      <c r="A175" s="54"/>
      <c r="C175" s="55"/>
      <c r="D175" s="56"/>
      <c r="E175" s="55"/>
      <c r="F175" s="56"/>
      <c r="G175" s="55"/>
      <c r="H175" s="56"/>
      <c r="I175" s="55"/>
      <c r="J175" s="56"/>
      <c r="K175" s="55"/>
      <c r="L175" s="56"/>
      <c r="M175" s="55"/>
    </row>
    <row r="176" spans="1:13" ht="21.6" x14ac:dyDescent="0.25">
      <c r="A176" s="54"/>
      <c r="C176" s="55"/>
      <c r="D176" s="56"/>
      <c r="E176" s="55"/>
      <c r="F176" s="56"/>
      <c r="G176" s="55"/>
      <c r="H176" s="56"/>
      <c r="I176" s="55"/>
      <c r="J176" s="56"/>
      <c r="K176" s="55"/>
      <c r="L176" s="56"/>
      <c r="M176" s="55"/>
    </row>
    <row r="177" spans="1:13" ht="21.6" x14ac:dyDescent="0.25">
      <c r="A177" s="54"/>
      <c r="C177" s="55"/>
      <c r="D177" s="56"/>
      <c r="E177" s="55"/>
      <c r="F177" s="56"/>
      <c r="G177" s="55"/>
      <c r="H177" s="56"/>
      <c r="I177" s="55"/>
      <c r="J177" s="56"/>
      <c r="K177" s="55"/>
      <c r="L177" s="56"/>
      <c r="M177" s="55"/>
    </row>
    <row r="178" spans="1:13" ht="21.6" x14ac:dyDescent="0.25">
      <c r="A178" s="54"/>
      <c r="C178" s="55"/>
      <c r="D178" s="56"/>
      <c r="E178" s="55"/>
      <c r="F178" s="56"/>
      <c r="G178" s="55"/>
      <c r="H178" s="56"/>
      <c r="I178" s="55"/>
      <c r="J178" s="56"/>
      <c r="K178" s="55"/>
      <c r="L178" s="56"/>
      <c r="M178" s="55"/>
    </row>
    <row r="179" spans="1:13" ht="21.6" x14ac:dyDescent="0.25">
      <c r="A179" s="54"/>
      <c r="C179" s="55"/>
      <c r="D179" s="56"/>
      <c r="E179" s="55"/>
      <c r="F179" s="56"/>
      <c r="G179" s="55"/>
      <c r="H179" s="56"/>
      <c r="I179" s="55"/>
      <c r="J179" s="56"/>
      <c r="K179" s="55"/>
      <c r="L179" s="56"/>
      <c r="M179" s="55"/>
    </row>
    <row r="180" spans="1:13" ht="21.6" x14ac:dyDescent="0.25">
      <c r="A180" s="54"/>
      <c r="C180" s="55"/>
      <c r="D180" s="56"/>
      <c r="E180" s="55"/>
      <c r="F180" s="56"/>
      <c r="G180" s="55"/>
      <c r="H180" s="56"/>
      <c r="I180" s="55"/>
      <c r="J180" s="56"/>
      <c r="K180" s="55"/>
      <c r="L180" s="56"/>
      <c r="M180" s="55"/>
    </row>
    <row r="181" spans="1:13" ht="21.6" x14ac:dyDescent="0.25">
      <c r="A181" s="54"/>
      <c r="C181" s="55"/>
      <c r="D181" s="56"/>
      <c r="E181" s="55"/>
      <c r="F181" s="56"/>
      <c r="G181" s="55"/>
      <c r="H181" s="56"/>
      <c r="I181" s="55"/>
      <c r="J181" s="56"/>
      <c r="K181" s="55"/>
      <c r="L181" s="56"/>
      <c r="M181" s="55"/>
    </row>
    <row r="182" spans="1:13" ht="21.6" x14ac:dyDescent="0.25">
      <c r="A182" s="54"/>
      <c r="C182" s="55"/>
      <c r="D182" s="56"/>
      <c r="E182" s="55"/>
      <c r="F182" s="56"/>
      <c r="G182" s="55"/>
      <c r="H182" s="56"/>
      <c r="I182" s="55"/>
      <c r="J182" s="56"/>
      <c r="K182" s="55"/>
      <c r="L182" s="56"/>
      <c r="M182" s="55"/>
    </row>
    <row r="183" spans="1:13" ht="21.6" x14ac:dyDescent="0.25">
      <c r="A183" s="54"/>
      <c r="C183" s="55"/>
      <c r="D183" s="56"/>
      <c r="E183" s="55"/>
      <c r="F183" s="56"/>
      <c r="G183" s="55"/>
      <c r="H183" s="56"/>
      <c r="I183" s="55"/>
      <c r="J183" s="56"/>
      <c r="K183" s="55"/>
      <c r="L183" s="56"/>
      <c r="M183" s="55"/>
    </row>
    <row r="184" spans="1:13" ht="21.6" x14ac:dyDescent="0.25">
      <c r="A184" s="54"/>
      <c r="C184" s="55"/>
      <c r="D184" s="56"/>
      <c r="E184" s="55"/>
      <c r="F184" s="56"/>
      <c r="G184" s="55"/>
      <c r="H184" s="56"/>
      <c r="I184" s="55"/>
      <c r="J184" s="56"/>
      <c r="K184" s="55"/>
      <c r="L184" s="56"/>
      <c r="M184" s="55"/>
    </row>
    <row r="185" spans="1:13" ht="21.6" x14ac:dyDescent="0.25">
      <c r="A185" s="54"/>
      <c r="C185" s="55"/>
      <c r="D185" s="56"/>
      <c r="E185" s="55"/>
      <c r="F185" s="56"/>
      <c r="G185" s="55"/>
      <c r="H185" s="56"/>
      <c r="I185" s="55"/>
      <c r="J185" s="56"/>
      <c r="K185" s="55"/>
      <c r="L185" s="56"/>
      <c r="M185" s="55"/>
    </row>
    <row r="186" spans="1:13" ht="21.6" x14ac:dyDescent="0.25">
      <c r="A186" s="54"/>
      <c r="C186" s="55"/>
      <c r="D186" s="56"/>
      <c r="E186" s="55"/>
      <c r="F186" s="56"/>
      <c r="G186" s="55"/>
      <c r="H186" s="56"/>
      <c r="I186" s="55"/>
      <c r="J186" s="56"/>
      <c r="K186" s="55"/>
      <c r="L186" s="56"/>
      <c r="M186" s="55"/>
    </row>
    <row r="187" spans="1:13" ht="21.6" x14ac:dyDescent="0.25">
      <c r="A187" s="54"/>
      <c r="C187" s="55"/>
      <c r="D187" s="56"/>
      <c r="E187" s="55"/>
      <c r="F187" s="56"/>
      <c r="G187" s="55"/>
      <c r="H187" s="56"/>
      <c r="I187" s="55"/>
      <c r="J187" s="56"/>
      <c r="K187" s="55"/>
      <c r="L187" s="56"/>
      <c r="M187" s="55"/>
    </row>
    <row r="188" spans="1:13" ht="21.6" x14ac:dyDescent="0.25">
      <c r="A188" s="54"/>
      <c r="C188" s="55"/>
      <c r="D188" s="56"/>
      <c r="E188" s="55"/>
      <c r="F188" s="56"/>
      <c r="G188" s="55"/>
      <c r="H188" s="56"/>
      <c r="I188" s="55"/>
      <c r="J188" s="56"/>
      <c r="K188" s="55"/>
      <c r="L188" s="56"/>
      <c r="M188" s="55"/>
    </row>
    <row r="189" spans="1:13" ht="21.6" x14ac:dyDescent="0.25">
      <c r="A189" s="54"/>
      <c r="C189" s="55"/>
      <c r="D189" s="56"/>
      <c r="E189" s="55"/>
      <c r="F189" s="56"/>
      <c r="G189" s="55"/>
      <c r="H189" s="56"/>
      <c r="I189" s="55"/>
      <c r="J189" s="56"/>
      <c r="K189" s="55"/>
      <c r="L189" s="56"/>
      <c r="M189" s="55"/>
    </row>
    <row r="190" spans="1:13" ht="21.6" x14ac:dyDescent="0.25">
      <c r="A190" s="54"/>
      <c r="C190" s="55"/>
      <c r="D190" s="56"/>
      <c r="E190" s="55"/>
      <c r="F190" s="56"/>
      <c r="G190" s="55"/>
      <c r="H190" s="56"/>
      <c r="I190" s="55"/>
      <c r="J190" s="56"/>
      <c r="K190" s="55"/>
      <c r="L190" s="56"/>
      <c r="M190" s="55"/>
    </row>
    <row r="191" spans="1:13" ht="21.6" x14ac:dyDescent="0.25">
      <c r="A191" s="54"/>
      <c r="C191" s="55"/>
      <c r="D191" s="56"/>
      <c r="E191" s="55"/>
      <c r="F191" s="56"/>
      <c r="G191" s="55"/>
      <c r="H191" s="56"/>
      <c r="I191" s="55"/>
      <c r="J191" s="56"/>
      <c r="K191" s="55"/>
      <c r="L191" s="56"/>
      <c r="M191" s="55"/>
    </row>
    <row r="192" spans="1:13" ht="21.6" x14ac:dyDescent="0.25">
      <c r="A192" s="54"/>
      <c r="C192" s="55"/>
      <c r="D192" s="56"/>
      <c r="E192" s="55"/>
      <c r="F192" s="56"/>
      <c r="G192" s="55"/>
      <c r="H192" s="56"/>
      <c r="I192" s="55"/>
      <c r="J192" s="56"/>
      <c r="K192" s="55"/>
      <c r="L192" s="56"/>
      <c r="M192" s="55"/>
    </row>
    <row r="193" spans="1:13" ht="21.6" x14ac:dyDescent="0.25">
      <c r="A193" s="54"/>
      <c r="C193" s="55"/>
      <c r="D193" s="56"/>
      <c r="E193" s="55"/>
      <c r="F193" s="56"/>
      <c r="G193" s="55"/>
      <c r="H193" s="56"/>
      <c r="I193" s="55"/>
      <c r="J193" s="56"/>
      <c r="K193" s="55"/>
      <c r="L193" s="56"/>
      <c r="M193" s="55"/>
    </row>
    <row r="194" spans="1:13" ht="21.6" x14ac:dyDescent="0.25">
      <c r="A194" s="54"/>
      <c r="C194" s="55"/>
      <c r="D194" s="56"/>
      <c r="E194" s="55"/>
      <c r="F194" s="56"/>
      <c r="G194" s="55"/>
      <c r="H194" s="56"/>
      <c r="I194" s="55"/>
      <c r="J194" s="56"/>
      <c r="K194" s="55"/>
      <c r="L194" s="56"/>
      <c r="M194" s="55"/>
    </row>
    <row r="195" spans="1:13" ht="21.6" x14ac:dyDescent="0.25">
      <c r="A195" s="54"/>
      <c r="C195" s="55"/>
      <c r="D195" s="56"/>
      <c r="E195" s="55"/>
      <c r="F195" s="56"/>
      <c r="G195" s="55"/>
      <c r="H195" s="56"/>
      <c r="I195" s="55"/>
      <c r="J195" s="56"/>
      <c r="K195" s="55"/>
      <c r="L195" s="56"/>
      <c r="M195" s="55"/>
    </row>
    <row r="196" spans="1:13" ht="21.6" x14ac:dyDescent="0.25">
      <c r="A196" s="54"/>
      <c r="C196" s="55"/>
      <c r="D196" s="56"/>
      <c r="E196" s="55"/>
      <c r="F196" s="56"/>
      <c r="G196" s="55"/>
      <c r="H196" s="56"/>
      <c r="I196" s="55"/>
      <c r="J196" s="56"/>
      <c r="K196" s="55"/>
      <c r="L196" s="56"/>
      <c r="M196" s="55"/>
    </row>
    <row r="197" spans="1:13" ht="21.6" x14ac:dyDescent="0.25">
      <c r="A197" s="54"/>
      <c r="C197" s="55"/>
      <c r="D197" s="56"/>
      <c r="E197" s="55"/>
      <c r="F197" s="56"/>
      <c r="G197" s="55"/>
      <c r="H197" s="56"/>
      <c r="I197" s="55"/>
      <c r="J197" s="56"/>
      <c r="K197" s="55"/>
      <c r="L197" s="56"/>
      <c r="M197" s="55"/>
    </row>
    <row r="198" spans="1:13" ht="21.6" x14ac:dyDescent="0.25">
      <c r="A198" s="54"/>
      <c r="C198" s="55"/>
      <c r="D198" s="56"/>
      <c r="E198" s="55"/>
      <c r="F198" s="56"/>
      <c r="G198" s="55"/>
      <c r="H198" s="56"/>
      <c r="I198" s="55"/>
      <c r="J198" s="56"/>
      <c r="K198" s="55"/>
      <c r="L198" s="56"/>
      <c r="M198" s="55"/>
    </row>
    <row r="199" spans="1:13" ht="21.6" x14ac:dyDescent="0.25">
      <c r="A199" s="54"/>
      <c r="C199" s="55"/>
      <c r="D199" s="56"/>
      <c r="E199" s="55"/>
      <c r="F199" s="56"/>
      <c r="G199" s="55"/>
      <c r="H199" s="56"/>
      <c r="I199" s="55"/>
      <c r="J199" s="56"/>
      <c r="K199" s="55"/>
      <c r="L199" s="56"/>
      <c r="M199" s="55"/>
    </row>
    <row r="200" spans="1:13" ht="21.6" x14ac:dyDescent="0.25">
      <c r="A200" s="54"/>
      <c r="C200" s="55"/>
      <c r="D200" s="56"/>
      <c r="E200" s="55"/>
      <c r="F200" s="56"/>
      <c r="G200" s="55"/>
      <c r="H200" s="56"/>
      <c r="I200" s="55"/>
      <c r="J200" s="56"/>
      <c r="K200" s="55"/>
      <c r="L200" s="56"/>
      <c r="M200" s="55"/>
    </row>
    <row r="201" spans="1:13" ht="21.6" x14ac:dyDescent="0.25">
      <c r="A201" s="54"/>
      <c r="C201" s="55"/>
      <c r="D201" s="56"/>
      <c r="E201" s="55"/>
      <c r="F201" s="56"/>
      <c r="G201" s="55"/>
      <c r="H201" s="56"/>
      <c r="I201" s="55"/>
      <c r="J201" s="56"/>
      <c r="K201" s="55"/>
      <c r="L201" s="56"/>
      <c r="M201" s="55"/>
    </row>
    <row r="202" spans="1:13" ht="21.6" x14ac:dyDescent="0.25">
      <c r="A202" s="54"/>
      <c r="C202" s="55"/>
      <c r="D202" s="56"/>
      <c r="E202" s="55"/>
      <c r="F202" s="56"/>
      <c r="G202" s="55"/>
      <c r="H202" s="56"/>
      <c r="I202" s="55"/>
      <c r="J202" s="56"/>
      <c r="K202" s="55"/>
      <c r="L202" s="56"/>
      <c r="M202" s="55"/>
    </row>
    <row r="203" spans="1:13" ht="21.6" x14ac:dyDescent="0.25">
      <c r="A203" s="54"/>
      <c r="C203" s="55"/>
      <c r="D203" s="56"/>
      <c r="E203" s="55"/>
      <c r="F203" s="56"/>
      <c r="G203" s="55"/>
      <c r="H203" s="56"/>
      <c r="I203" s="55"/>
      <c r="J203" s="56"/>
      <c r="K203" s="55"/>
      <c r="L203" s="56"/>
      <c r="M203" s="55"/>
    </row>
    <row r="204" spans="1:13" ht="21.6" x14ac:dyDescent="0.25">
      <c r="A204" s="54"/>
      <c r="C204" s="55"/>
      <c r="D204" s="56"/>
      <c r="E204" s="55"/>
      <c r="F204" s="56"/>
      <c r="G204" s="55"/>
      <c r="H204" s="56"/>
      <c r="I204" s="55"/>
      <c r="J204" s="56"/>
      <c r="K204" s="55"/>
      <c r="L204" s="56"/>
      <c r="M204" s="55"/>
    </row>
    <row r="205" spans="1:13" ht="21.6" x14ac:dyDescent="0.25">
      <c r="A205" s="54"/>
      <c r="C205" s="55"/>
      <c r="D205" s="56"/>
      <c r="E205" s="55"/>
      <c r="F205" s="56"/>
      <c r="G205" s="55"/>
      <c r="H205" s="56"/>
      <c r="I205" s="55"/>
      <c r="J205" s="56"/>
      <c r="K205" s="55"/>
      <c r="L205" s="56"/>
      <c r="M205" s="55"/>
    </row>
    <row r="206" spans="1:13" ht="21.6" x14ac:dyDescent="0.25">
      <c r="A206" s="54"/>
      <c r="C206" s="55"/>
      <c r="D206" s="56"/>
      <c r="E206" s="55"/>
      <c r="F206" s="56"/>
      <c r="G206" s="55"/>
      <c r="H206" s="56"/>
      <c r="I206" s="55"/>
      <c r="J206" s="56"/>
      <c r="K206" s="55"/>
      <c r="L206" s="56"/>
      <c r="M206" s="55"/>
    </row>
    <row r="207" spans="1:13" ht="21.6" x14ac:dyDescent="0.25">
      <c r="A207" s="54"/>
      <c r="C207" s="55"/>
      <c r="D207" s="56"/>
      <c r="E207" s="55"/>
      <c r="F207" s="56"/>
      <c r="G207" s="55"/>
      <c r="H207" s="56"/>
      <c r="I207" s="55"/>
      <c r="J207" s="56"/>
      <c r="K207" s="55"/>
      <c r="L207" s="56"/>
      <c r="M207" s="55"/>
    </row>
    <row r="208" spans="1:13" ht="21.6" x14ac:dyDescent="0.25">
      <c r="A208" s="54"/>
      <c r="C208" s="55"/>
      <c r="D208" s="56"/>
      <c r="E208" s="55"/>
      <c r="F208" s="56"/>
      <c r="G208" s="55"/>
      <c r="H208" s="56"/>
      <c r="I208" s="55"/>
      <c r="J208" s="56"/>
      <c r="K208" s="55"/>
      <c r="L208" s="56"/>
      <c r="M208" s="55"/>
    </row>
    <row r="209" spans="1:13" ht="21.6" x14ac:dyDescent="0.25">
      <c r="A209" s="54"/>
      <c r="C209" s="55"/>
      <c r="D209" s="56"/>
      <c r="E209" s="55"/>
      <c r="F209" s="56"/>
      <c r="G209" s="55"/>
      <c r="H209" s="56"/>
      <c r="I209" s="55"/>
      <c r="J209" s="56"/>
      <c r="K209" s="55"/>
      <c r="L209" s="56"/>
      <c r="M209" s="55"/>
    </row>
    <row r="210" spans="1:13" ht="21.6" x14ac:dyDescent="0.25">
      <c r="A210" s="54"/>
      <c r="C210" s="55"/>
      <c r="D210" s="56"/>
      <c r="E210" s="55"/>
      <c r="F210" s="56"/>
      <c r="G210" s="55"/>
      <c r="H210" s="56"/>
      <c r="I210" s="55"/>
      <c r="J210" s="56"/>
      <c r="K210" s="55"/>
      <c r="L210" s="56"/>
      <c r="M210" s="55"/>
    </row>
    <row r="211" spans="1:13" ht="21.6" x14ac:dyDescent="0.25">
      <c r="A211" s="54"/>
      <c r="C211" s="55"/>
      <c r="D211" s="56"/>
      <c r="E211" s="55"/>
      <c r="F211" s="56"/>
      <c r="G211" s="55"/>
      <c r="H211" s="56"/>
      <c r="I211" s="55"/>
      <c r="J211" s="56"/>
      <c r="K211" s="55"/>
      <c r="L211" s="56"/>
      <c r="M211" s="55"/>
    </row>
    <row r="212" spans="1:13" ht="21.6" x14ac:dyDescent="0.25">
      <c r="A212" s="54"/>
      <c r="C212" s="55"/>
      <c r="D212" s="56"/>
      <c r="E212" s="55"/>
      <c r="F212" s="56"/>
      <c r="G212" s="55"/>
      <c r="H212" s="56"/>
      <c r="I212" s="55"/>
      <c r="J212" s="56"/>
      <c r="K212" s="55"/>
      <c r="L212" s="56"/>
      <c r="M212" s="55"/>
    </row>
    <row r="213" spans="1:13" ht="21.6" x14ac:dyDescent="0.25">
      <c r="A213" s="54"/>
      <c r="C213" s="55"/>
      <c r="D213" s="56"/>
      <c r="E213" s="55"/>
      <c r="F213" s="56"/>
      <c r="G213" s="55"/>
      <c r="H213" s="56"/>
      <c r="I213" s="55"/>
      <c r="J213" s="56"/>
      <c r="K213" s="55"/>
      <c r="L213" s="56"/>
      <c r="M213" s="55"/>
    </row>
    <row r="214" spans="1:13" ht="21.6" x14ac:dyDescent="0.25">
      <c r="A214" s="54"/>
      <c r="C214" s="55"/>
      <c r="D214" s="56"/>
      <c r="E214" s="55"/>
      <c r="F214" s="56"/>
      <c r="G214" s="55"/>
      <c r="H214" s="56"/>
      <c r="I214" s="55"/>
      <c r="J214" s="56"/>
      <c r="K214" s="55"/>
      <c r="L214" s="56"/>
      <c r="M214" s="55"/>
    </row>
    <row r="215" spans="1:13" ht="21.6" x14ac:dyDescent="0.25">
      <c r="A215" s="54"/>
      <c r="C215" s="55"/>
      <c r="D215" s="56"/>
      <c r="E215" s="55"/>
      <c r="F215" s="56"/>
      <c r="G215" s="55"/>
      <c r="H215" s="56"/>
      <c r="I215" s="55"/>
      <c r="J215" s="56"/>
      <c r="K215" s="55"/>
      <c r="L215" s="56"/>
      <c r="M215" s="55"/>
    </row>
    <row r="216" spans="1:13" ht="21.6" x14ac:dyDescent="0.25">
      <c r="A216" s="54"/>
      <c r="C216" s="55"/>
      <c r="D216" s="56"/>
      <c r="E216" s="55"/>
      <c r="F216" s="56"/>
      <c r="G216" s="55"/>
      <c r="H216" s="56"/>
      <c r="I216" s="55"/>
      <c r="J216" s="56"/>
      <c r="K216" s="55"/>
      <c r="L216" s="56"/>
      <c r="M216" s="55"/>
    </row>
    <row r="217" spans="1:13" ht="21.6" x14ac:dyDescent="0.25">
      <c r="A217" s="54"/>
      <c r="C217" s="55"/>
      <c r="D217" s="56"/>
      <c r="E217" s="55"/>
      <c r="F217" s="56"/>
      <c r="G217" s="55"/>
      <c r="H217" s="56"/>
      <c r="I217" s="55"/>
      <c r="J217" s="56"/>
      <c r="K217" s="55"/>
      <c r="L217" s="56"/>
      <c r="M217" s="55"/>
    </row>
    <row r="218" spans="1:13" ht="21.6" x14ac:dyDescent="0.25">
      <c r="A218" s="54"/>
      <c r="C218" s="55"/>
      <c r="D218" s="56"/>
      <c r="E218" s="55"/>
      <c r="F218" s="56"/>
      <c r="G218" s="55"/>
      <c r="H218" s="56"/>
      <c r="I218" s="55"/>
      <c r="J218" s="56"/>
      <c r="K218" s="55"/>
      <c r="L218" s="56"/>
      <c r="M218" s="55"/>
    </row>
    <row r="219" spans="1:13" ht="21.6" x14ac:dyDescent="0.25">
      <c r="A219" s="54"/>
      <c r="C219" s="55"/>
      <c r="D219" s="56"/>
      <c r="E219" s="55"/>
      <c r="F219" s="56"/>
      <c r="G219" s="55"/>
      <c r="H219" s="56"/>
      <c r="I219" s="55"/>
      <c r="J219" s="56"/>
      <c r="K219" s="55"/>
      <c r="L219" s="56"/>
      <c r="M219" s="55"/>
    </row>
  </sheetData>
  <sortState xmlns:xlrd2="http://schemas.microsoft.com/office/spreadsheetml/2017/richdata2" ref="A9:M27">
    <sortCondition descending="1" ref="M9:M27"/>
  </sortState>
  <mergeCells count="16">
    <mergeCell ref="A37:A38"/>
    <mergeCell ref="C37:G37"/>
    <mergeCell ref="I37:M37"/>
    <mergeCell ref="A31:M31"/>
    <mergeCell ref="A32:M32"/>
    <mergeCell ref="A33:M33"/>
    <mergeCell ref="A35:M35"/>
    <mergeCell ref="C36:M36"/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41" fitToHeight="0" orientation="landscape" r:id="rId1"/>
  <rowBreaks count="2" manualBreakCount="2">
    <brk id="29" max="13" man="1"/>
    <brk id="59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C2DC-367F-4007-A622-F608C2366ABC}">
  <sheetPr>
    <pageSetUpPr fitToPage="1"/>
  </sheetPr>
  <dimension ref="A1:M172"/>
  <sheetViews>
    <sheetView rightToLeft="1" view="pageBreakPreview" zoomScale="80" zoomScaleNormal="98" zoomScaleSheetLayoutView="80" workbookViewId="0">
      <selection activeCell="A13" sqref="A13:XFD14"/>
    </sheetView>
  </sheetViews>
  <sheetFormatPr defaultColWidth="9.109375" defaultRowHeight="13.2" x14ac:dyDescent="0.25"/>
  <cols>
    <col min="1" max="1" width="52.6640625" style="44" customWidth="1"/>
    <col min="2" max="2" width="1.44140625" style="44" customWidth="1"/>
    <col min="3" max="3" width="40" style="44" customWidth="1"/>
    <col min="4" max="4" width="1.44140625" style="44" customWidth="1"/>
    <col min="5" max="5" width="40.5546875" style="44" customWidth="1"/>
    <col min="6" max="6" width="1.44140625" style="44" customWidth="1"/>
    <col min="7" max="7" width="38.6640625" style="44" customWidth="1"/>
    <col min="8" max="8" width="1.44140625" style="44" customWidth="1"/>
    <col min="9" max="9" width="45.6640625" style="44" customWidth="1"/>
    <col min="10" max="10" width="1.44140625" style="44" customWidth="1"/>
    <col min="11" max="11" width="41.44140625" style="44" customWidth="1"/>
    <col min="12" max="12" width="1.44140625" style="44" customWidth="1"/>
    <col min="13" max="13" width="47.109375" style="44" customWidth="1"/>
    <col min="14" max="14" width="1.44140625" style="44" customWidth="1"/>
    <col min="15" max="15" width="14" style="44" bestFit="1" customWidth="1"/>
    <col min="16" max="16384" width="9.109375" style="44"/>
  </cols>
  <sheetData>
    <row r="1" spans="1:13" ht="40.5" customHeight="1" x14ac:dyDescent="0.25">
      <c r="A1" s="173" t="str">
        <f>درآمد!A1</f>
        <v>صندوق سرمایه گذاری بخشی پتروشیمی دماوند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40.5" customHeight="1" x14ac:dyDescent="0.25">
      <c r="A2" s="173" t="str">
        <f>درآمد!A2</f>
        <v>صورت وضعیت درآمدها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ht="40.5" customHeight="1" x14ac:dyDescent="0.25">
      <c r="A3" s="173" t="str">
        <f>درآمد!A3</f>
        <v>دوره یک ماهه منتهی به 29 اسفند 1404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40.5" customHeight="1" x14ac:dyDescent="0.25"/>
    <row r="5" spans="1:13" ht="40.5" customHeight="1" x14ac:dyDescent="0.25">
      <c r="A5" s="178" t="s">
        <v>198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13" ht="40.5" customHeight="1" x14ac:dyDescent="1">
      <c r="A6" s="91"/>
      <c r="B6" s="91"/>
      <c r="C6" s="181" t="s">
        <v>99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ht="40.5" customHeight="1" thickBot="1" x14ac:dyDescent="0.95">
      <c r="A7" s="179" t="s">
        <v>170</v>
      </c>
      <c r="C7" s="175" t="s">
        <v>157</v>
      </c>
      <c r="D7" s="175"/>
      <c r="E7" s="175"/>
      <c r="F7" s="175"/>
      <c r="G7" s="175"/>
      <c r="H7" s="52"/>
      <c r="I7" s="175" t="s">
        <v>158</v>
      </c>
      <c r="J7" s="175"/>
      <c r="K7" s="175"/>
      <c r="L7" s="175"/>
      <c r="M7" s="175"/>
    </row>
    <row r="8" spans="1:13" ht="40.5" customHeight="1" thickBot="1" x14ac:dyDescent="0.45">
      <c r="A8" s="180"/>
      <c r="C8" s="50" t="s">
        <v>82</v>
      </c>
      <c r="D8" s="51"/>
      <c r="E8" s="50" t="s">
        <v>83</v>
      </c>
      <c r="F8" s="51"/>
      <c r="G8" s="50" t="s">
        <v>84</v>
      </c>
      <c r="H8" s="52"/>
      <c r="I8" s="50" t="s">
        <v>82</v>
      </c>
      <c r="J8" s="51"/>
      <c r="K8" s="50" t="s">
        <v>83</v>
      </c>
      <c r="L8" s="51"/>
      <c r="M8" s="50" t="s">
        <v>84</v>
      </c>
    </row>
    <row r="9" spans="1:13" ht="40.5" customHeight="1" x14ac:dyDescent="0.25">
      <c r="A9" s="54" t="s">
        <v>176</v>
      </c>
      <c r="C9" s="55">
        <v>4525321027</v>
      </c>
      <c r="D9" s="56"/>
      <c r="E9" s="55">
        <v>0</v>
      </c>
      <c r="F9" s="56"/>
      <c r="G9" s="55">
        <f>C9+E9</f>
        <v>4525321027</v>
      </c>
      <c r="H9" s="56"/>
      <c r="I9" s="55">
        <v>10905173418</v>
      </c>
      <c r="J9" s="56"/>
      <c r="K9" s="55">
        <v>0</v>
      </c>
      <c r="L9" s="56"/>
      <c r="M9" s="55">
        <f>I9+K9</f>
        <v>10905173418</v>
      </c>
    </row>
    <row r="10" spans="1:13" ht="40.5" customHeight="1" thickBot="1" x14ac:dyDescent="0.3">
      <c r="A10" s="54" t="s">
        <v>191</v>
      </c>
      <c r="C10" s="55">
        <v>0</v>
      </c>
      <c r="D10" s="56"/>
      <c r="E10" s="55">
        <v>0</v>
      </c>
      <c r="F10" s="56"/>
      <c r="G10" s="55">
        <f>C10+E10</f>
        <v>0</v>
      </c>
      <c r="H10" s="56"/>
      <c r="I10" s="55">
        <v>379216840</v>
      </c>
      <c r="J10" s="56"/>
      <c r="K10" s="55">
        <v>0</v>
      </c>
      <c r="L10" s="56"/>
      <c r="M10" s="55">
        <f>I10+K10</f>
        <v>379216840</v>
      </c>
    </row>
    <row r="11" spans="1:13" ht="39.6" customHeight="1" thickBot="1" x14ac:dyDescent="0.3">
      <c r="A11" s="62"/>
      <c r="B11" s="63"/>
      <c r="C11" s="68">
        <f>SUM(C9:C10)</f>
        <v>4525321027</v>
      </c>
      <c r="D11" s="65"/>
      <c r="E11" s="68">
        <f>SUM(E9:E10)</f>
        <v>0</v>
      </c>
      <c r="F11" s="65"/>
      <c r="G11" s="68">
        <f>SUM(G9:G10)</f>
        <v>4525321027</v>
      </c>
      <c r="H11" s="65"/>
      <c r="I11" s="68">
        <f>SUM(I9:I10)</f>
        <v>11284390258</v>
      </c>
      <c r="J11" s="65"/>
      <c r="K11" s="68">
        <f>SUM(K9:K10)</f>
        <v>0</v>
      </c>
      <c r="L11" s="65"/>
      <c r="M11" s="68">
        <f>SUM(M9:M10)</f>
        <v>11284390258</v>
      </c>
    </row>
    <row r="12" spans="1:13" ht="22.2" thickTop="1" x14ac:dyDescent="0.25">
      <c r="A12" s="54"/>
      <c r="C12" s="55"/>
      <c r="D12" s="56"/>
      <c r="E12" s="55"/>
      <c r="F12" s="56"/>
      <c r="G12" s="55"/>
      <c r="H12" s="56"/>
      <c r="I12" s="55"/>
      <c r="J12" s="56"/>
      <c r="K12" s="55"/>
      <c r="L12" s="56"/>
      <c r="M12" s="55"/>
    </row>
    <row r="13" spans="1:13" ht="21.6" hidden="1" x14ac:dyDescent="0.25">
      <c r="A13" s="54"/>
      <c r="C13" s="55">
        <v>4525321027</v>
      </c>
      <c r="D13" s="56"/>
      <c r="E13" s="55">
        <v>0</v>
      </c>
      <c r="F13" s="56"/>
      <c r="G13" s="55">
        <f>C13+E13</f>
        <v>4525321027</v>
      </c>
      <c r="H13" s="56"/>
      <c r="I13" s="55">
        <v>11284390258</v>
      </c>
      <c r="J13" s="56"/>
      <c r="K13" s="55">
        <v>0</v>
      </c>
      <c r="L13" s="56"/>
      <c r="M13" s="55">
        <f>I13+K13</f>
        <v>11284390258</v>
      </c>
    </row>
    <row r="14" spans="1:13" ht="21.6" hidden="1" x14ac:dyDescent="0.25">
      <c r="A14" s="54"/>
      <c r="C14" s="55">
        <f>C13-C11</f>
        <v>0</v>
      </c>
      <c r="D14" s="56"/>
      <c r="E14" s="55">
        <f>E13-E11</f>
        <v>0</v>
      </c>
      <c r="F14" s="56"/>
      <c r="G14" s="55">
        <f>G13-G11</f>
        <v>0</v>
      </c>
      <c r="H14" s="56"/>
      <c r="I14" s="55">
        <f>I13-I11</f>
        <v>0</v>
      </c>
      <c r="J14" s="56"/>
      <c r="K14" s="55">
        <f>K13-K11</f>
        <v>0</v>
      </c>
      <c r="L14" s="56"/>
      <c r="M14" s="55">
        <f>M13-M11</f>
        <v>0</v>
      </c>
    </row>
    <row r="15" spans="1:13" ht="21.6" x14ac:dyDescent="0.25">
      <c r="A15" s="54"/>
      <c r="C15" s="55"/>
      <c r="D15" s="56"/>
      <c r="E15" s="55"/>
      <c r="F15" s="56"/>
      <c r="G15" s="55"/>
      <c r="H15" s="56"/>
      <c r="I15" s="55"/>
      <c r="J15" s="56"/>
      <c r="K15" s="55"/>
      <c r="L15" s="56"/>
      <c r="M15" s="55"/>
    </row>
    <row r="16" spans="1:13" ht="21.6" x14ac:dyDescent="0.25">
      <c r="A16" s="54"/>
      <c r="C16" s="55"/>
      <c r="D16" s="56"/>
      <c r="E16" s="55"/>
      <c r="F16" s="56"/>
      <c r="G16" s="55"/>
      <c r="H16" s="56"/>
      <c r="I16" s="55"/>
      <c r="J16" s="56"/>
      <c r="K16" s="55"/>
      <c r="L16" s="56"/>
      <c r="M16" s="55"/>
    </row>
    <row r="17" spans="1:13" ht="21.6" x14ac:dyDescent="0.25">
      <c r="A17" s="54"/>
      <c r="C17" s="55"/>
      <c r="D17" s="56"/>
      <c r="E17" s="55"/>
      <c r="F17" s="56"/>
      <c r="G17" s="55"/>
      <c r="H17" s="56"/>
      <c r="I17" s="55"/>
      <c r="J17" s="56"/>
      <c r="K17" s="55"/>
      <c r="L17" s="56"/>
      <c r="M17" s="55"/>
    </row>
    <row r="18" spans="1:13" ht="21.6" x14ac:dyDescent="0.25">
      <c r="A18" s="54"/>
      <c r="C18" s="55"/>
      <c r="D18" s="56"/>
      <c r="E18" s="55"/>
      <c r="F18" s="56"/>
      <c r="G18" s="55"/>
      <c r="H18" s="56"/>
      <c r="I18" s="55"/>
      <c r="J18" s="56"/>
      <c r="K18" s="55"/>
      <c r="L18" s="56"/>
      <c r="M18" s="55"/>
    </row>
    <row r="19" spans="1:13" ht="21.6" x14ac:dyDescent="0.25">
      <c r="A19" s="54"/>
      <c r="C19" s="55"/>
      <c r="D19" s="56"/>
      <c r="E19" s="55"/>
      <c r="F19" s="56"/>
      <c r="G19" s="55"/>
      <c r="H19" s="56"/>
      <c r="I19" s="55"/>
      <c r="J19" s="56"/>
      <c r="K19" s="55"/>
      <c r="L19" s="56"/>
      <c r="M19" s="55"/>
    </row>
    <row r="20" spans="1:13" ht="21.6" x14ac:dyDescent="0.25">
      <c r="A20" s="54"/>
      <c r="C20" s="55"/>
      <c r="D20" s="56"/>
      <c r="E20" s="55"/>
      <c r="F20" s="56"/>
      <c r="G20" s="55"/>
      <c r="H20" s="56"/>
      <c r="I20" s="55"/>
      <c r="J20" s="56"/>
      <c r="K20" s="55"/>
      <c r="L20" s="56"/>
      <c r="M20" s="55"/>
    </row>
    <row r="21" spans="1:13" ht="21.6" x14ac:dyDescent="0.25">
      <c r="A21" s="54"/>
      <c r="C21" s="55"/>
      <c r="D21" s="56"/>
      <c r="E21" s="55"/>
      <c r="F21" s="56"/>
      <c r="G21" s="55"/>
      <c r="H21" s="56"/>
      <c r="I21" s="55"/>
      <c r="J21" s="56"/>
      <c r="K21" s="55"/>
      <c r="L21" s="56"/>
      <c r="M21" s="55"/>
    </row>
    <row r="22" spans="1:13" ht="21.6" x14ac:dyDescent="0.25">
      <c r="A22" s="54"/>
      <c r="C22" s="55"/>
      <c r="D22" s="56"/>
      <c r="E22" s="55"/>
      <c r="F22" s="56"/>
      <c r="G22" s="55"/>
      <c r="H22" s="56"/>
      <c r="I22" s="55"/>
      <c r="J22" s="56"/>
      <c r="K22" s="55"/>
      <c r="L22" s="56"/>
      <c r="M22" s="55"/>
    </row>
    <row r="23" spans="1:13" ht="21.6" x14ac:dyDescent="0.25">
      <c r="A23" s="54"/>
      <c r="C23" s="55"/>
      <c r="D23" s="56"/>
      <c r="E23" s="55"/>
      <c r="F23" s="56"/>
      <c r="G23" s="55"/>
      <c r="H23" s="56"/>
      <c r="I23" s="55"/>
      <c r="J23" s="56"/>
      <c r="K23" s="55"/>
      <c r="L23" s="56"/>
      <c r="M23" s="55"/>
    </row>
    <row r="24" spans="1:13" ht="21.6" x14ac:dyDescent="0.25">
      <c r="A24" s="54"/>
      <c r="C24" s="55"/>
      <c r="D24" s="56"/>
      <c r="E24" s="55"/>
      <c r="F24" s="56"/>
      <c r="G24" s="55"/>
      <c r="H24" s="56"/>
      <c r="I24" s="55"/>
      <c r="J24" s="56"/>
      <c r="K24" s="55"/>
      <c r="L24" s="56"/>
      <c r="M24" s="55"/>
    </row>
    <row r="25" spans="1:13" ht="22.2" thickBot="1" x14ac:dyDescent="0.3">
      <c r="A25" s="54"/>
      <c r="C25" s="55"/>
      <c r="D25" s="56"/>
      <c r="E25" s="55"/>
      <c r="F25" s="56"/>
      <c r="G25" s="55"/>
      <c r="H25" s="56"/>
      <c r="I25" s="55"/>
      <c r="J25" s="56"/>
      <c r="K25" s="55"/>
      <c r="L25" s="56"/>
      <c r="M25" s="55"/>
    </row>
    <row r="26" spans="1:13" ht="21.6" x14ac:dyDescent="0.25">
      <c r="A26" s="54"/>
      <c r="C26" s="55"/>
      <c r="D26" s="56"/>
      <c r="E26" s="55"/>
      <c r="F26" s="56"/>
      <c r="G26" s="55"/>
      <c r="H26" s="56"/>
      <c r="I26" s="55"/>
      <c r="J26" s="56"/>
      <c r="K26" s="55"/>
      <c r="L26" s="56"/>
      <c r="M26" s="55"/>
    </row>
    <row r="27" spans="1:13" ht="21.6" x14ac:dyDescent="0.25">
      <c r="A27" s="54"/>
      <c r="C27" s="55"/>
      <c r="D27" s="56"/>
      <c r="E27" s="55"/>
      <c r="F27" s="56"/>
      <c r="G27" s="55"/>
      <c r="H27" s="56"/>
      <c r="I27" s="55"/>
      <c r="J27" s="56"/>
      <c r="K27" s="55"/>
      <c r="L27" s="56"/>
      <c r="M27" s="55"/>
    </row>
    <row r="28" spans="1:13" ht="21.6" x14ac:dyDescent="0.25">
      <c r="A28" s="54"/>
      <c r="C28" s="55"/>
      <c r="D28" s="56"/>
      <c r="E28" s="55"/>
      <c r="F28" s="56"/>
      <c r="G28" s="55"/>
      <c r="H28" s="56"/>
      <c r="I28" s="55"/>
      <c r="J28" s="56"/>
      <c r="K28" s="55"/>
      <c r="L28" s="56"/>
      <c r="M28" s="55"/>
    </row>
    <row r="29" spans="1:13" ht="21.6" x14ac:dyDescent="0.25">
      <c r="A29" s="54"/>
      <c r="C29" s="55"/>
      <c r="D29" s="56"/>
      <c r="E29" s="55"/>
      <c r="F29" s="56"/>
      <c r="G29" s="55"/>
      <c r="H29" s="56"/>
      <c r="I29" s="55"/>
      <c r="J29" s="56"/>
      <c r="K29" s="55"/>
      <c r="L29" s="56"/>
      <c r="M29" s="55"/>
    </row>
    <row r="30" spans="1:13" ht="21.6" x14ac:dyDescent="0.25">
      <c r="A30" s="54"/>
      <c r="C30" s="55"/>
      <c r="D30" s="56"/>
      <c r="E30" s="55"/>
      <c r="F30" s="56"/>
      <c r="G30" s="55"/>
      <c r="H30" s="56"/>
      <c r="I30" s="55"/>
      <c r="J30" s="56"/>
      <c r="K30" s="55"/>
      <c r="L30" s="56"/>
      <c r="M30" s="55"/>
    </row>
    <row r="31" spans="1:13" ht="21.6" x14ac:dyDescent="0.25">
      <c r="A31" s="54"/>
      <c r="C31" s="55"/>
      <c r="D31" s="56"/>
      <c r="E31" s="55"/>
      <c r="F31" s="56"/>
      <c r="G31" s="55"/>
      <c r="H31" s="56"/>
      <c r="I31" s="55"/>
      <c r="J31" s="56"/>
      <c r="K31" s="55"/>
      <c r="L31" s="56"/>
      <c r="M31" s="55"/>
    </row>
    <row r="32" spans="1:13" ht="21.6" x14ac:dyDescent="0.25">
      <c r="A32" s="54"/>
      <c r="C32" s="55"/>
      <c r="D32" s="56"/>
      <c r="E32" s="55"/>
      <c r="F32" s="56"/>
      <c r="G32" s="55"/>
      <c r="H32" s="56"/>
      <c r="I32" s="55"/>
      <c r="J32" s="56"/>
      <c r="K32" s="55"/>
      <c r="L32" s="56"/>
      <c r="M32" s="55"/>
    </row>
    <row r="33" spans="1:13" ht="21.6" x14ac:dyDescent="0.25">
      <c r="A33" s="54"/>
      <c r="C33" s="55"/>
      <c r="D33" s="56"/>
      <c r="E33" s="55"/>
      <c r="F33" s="56"/>
      <c r="G33" s="55"/>
      <c r="H33" s="56"/>
      <c r="I33" s="55"/>
      <c r="J33" s="56"/>
      <c r="K33" s="55"/>
      <c r="L33" s="56"/>
      <c r="M33" s="55"/>
    </row>
    <row r="34" spans="1:13" ht="21.6" x14ac:dyDescent="0.25">
      <c r="A34" s="54"/>
      <c r="C34" s="55"/>
      <c r="D34" s="56"/>
      <c r="E34" s="55"/>
      <c r="F34" s="56"/>
      <c r="G34" s="55"/>
      <c r="H34" s="56"/>
      <c r="I34" s="55"/>
      <c r="J34" s="56"/>
      <c r="K34" s="55"/>
      <c r="L34" s="56"/>
      <c r="M34" s="55"/>
    </row>
    <row r="35" spans="1:13" ht="21.6" x14ac:dyDescent="0.25">
      <c r="A35" s="54"/>
      <c r="C35" s="55"/>
      <c r="D35" s="56"/>
      <c r="E35" s="55"/>
      <c r="F35" s="56"/>
      <c r="G35" s="55"/>
      <c r="H35" s="56"/>
      <c r="I35" s="55"/>
      <c r="J35" s="56"/>
      <c r="K35" s="55"/>
      <c r="L35" s="56"/>
      <c r="M35" s="55"/>
    </row>
    <row r="36" spans="1:13" ht="21.6" x14ac:dyDescent="0.25">
      <c r="A36" s="54"/>
      <c r="C36" s="55"/>
      <c r="D36" s="56"/>
      <c r="E36" s="55"/>
      <c r="F36" s="56"/>
      <c r="G36" s="55"/>
      <c r="H36" s="56"/>
      <c r="I36" s="55"/>
      <c r="J36" s="56"/>
      <c r="K36" s="55"/>
      <c r="L36" s="56"/>
      <c r="M36" s="55"/>
    </row>
    <row r="37" spans="1:13" ht="21.6" x14ac:dyDescent="0.25">
      <c r="A37" s="54"/>
      <c r="C37" s="55"/>
      <c r="D37" s="56"/>
      <c r="E37" s="55"/>
      <c r="F37" s="56"/>
      <c r="G37" s="55"/>
      <c r="H37" s="56"/>
      <c r="I37" s="55"/>
      <c r="J37" s="56"/>
      <c r="K37" s="55"/>
      <c r="L37" s="56"/>
      <c r="M37" s="55"/>
    </row>
    <row r="38" spans="1:13" ht="21.6" x14ac:dyDescent="0.25">
      <c r="A38" s="54"/>
      <c r="C38" s="55"/>
      <c r="D38" s="56"/>
      <c r="E38" s="55"/>
      <c r="F38" s="56"/>
      <c r="G38" s="55"/>
      <c r="H38" s="56"/>
      <c r="I38" s="55"/>
      <c r="J38" s="56"/>
      <c r="K38" s="55"/>
      <c r="L38" s="56"/>
      <c r="M38" s="55"/>
    </row>
    <row r="39" spans="1:13" ht="21.6" x14ac:dyDescent="0.25">
      <c r="A39" s="54"/>
      <c r="C39" s="55"/>
      <c r="D39" s="56"/>
      <c r="E39" s="55"/>
      <c r="F39" s="56"/>
      <c r="G39" s="55"/>
      <c r="H39" s="56"/>
      <c r="I39" s="55"/>
      <c r="J39" s="56"/>
      <c r="K39" s="55"/>
      <c r="L39" s="56"/>
      <c r="M39" s="55"/>
    </row>
    <row r="40" spans="1:13" ht="21.6" x14ac:dyDescent="0.25">
      <c r="A40" s="54"/>
      <c r="C40" s="55"/>
      <c r="D40" s="56"/>
      <c r="E40" s="55"/>
      <c r="F40" s="56"/>
      <c r="G40" s="55"/>
      <c r="H40" s="56"/>
      <c r="I40" s="55"/>
      <c r="J40" s="56"/>
      <c r="K40" s="55"/>
      <c r="L40" s="56"/>
      <c r="M40" s="55"/>
    </row>
    <row r="41" spans="1:13" ht="21.6" x14ac:dyDescent="0.25">
      <c r="A41" s="54"/>
      <c r="C41" s="55"/>
      <c r="D41" s="56"/>
      <c r="E41" s="55"/>
      <c r="F41" s="56"/>
      <c r="G41" s="55"/>
      <c r="H41" s="56"/>
      <c r="I41" s="55"/>
      <c r="J41" s="56"/>
      <c r="K41" s="55"/>
      <c r="L41" s="56"/>
      <c r="M41" s="55"/>
    </row>
    <row r="42" spans="1:13" ht="21.6" x14ac:dyDescent="0.25">
      <c r="A42" s="54"/>
      <c r="C42" s="55"/>
      <c r="D42" s="56"/>
      <c r="E42" s="55"/>
      <c r="F42" s="56"/>
      <c r="G42" s="55"/>
      <c r="H42" s="56"/>
      <c r="I42" s="55"/>
      <c r="J42" s="56"/>
      <c r="K42" s="55"/>
      <c r="L42" s="56"/>
      <c r="M42" s="55"/>
    </row>
    <row r="43" spans="1:13" ht="21.6" x14ac:dyDescent="0.25">
      <c r="A43" s="54"/>
      <c r="C43" s="55"/>
      <c r="D43" s="56"/>
      <c r="E43" s="55"/>
      <c r="F43" s="56"/>
      <c r="G43" s="55"/>
      <c r="H43" s="56"/>
      <c r="I43" s="55"/>
      <c r="J43" s="56"/>
      <c r="K43" s="55"/>
      <c r="L43" s="56"/>
      <c r="M43" s="55"/>
    </row>
    <row r="44" spans="1:13" ht="21.6" x14ac:dyDescent="0.25">
      <c r="A44" s="54"/>
      <c r="C44" s="55"/>
      <c r="D44" s="56"/>
      <c r="E44" s="55"/>
      <c r="F44" s="56"/>
      <c r="G44" s="55"/>
      <c r="H44" s="56"/>
      <c r="I44" s="55"/>
      <c r="J44" s="56"/>
      <c r="K44" s="55"/>
      <c r="L44" s="56"/>
      <c r="M44" s="55"/>
    </row>
    <row r="45" spans="1:13" ht="21.6" x14ac:dyDescent="0.25">
      <c r="A45" s="54"/>
      <c r="C45" s="55"/>
      <c r="D45" s="56"/>
      <c r="E45" s="55"/>
      <c r="F45" s="56"/>
      <c r="G45" s="55"/>
      <c r="H45" s="56"/>
      <c r="I45" s="55"/>
      <c r="J45" s="56"/>
      <c r="K45" s="55"/>
      <c r="L45" s="56"/>
      <c r="M45" s="55"/>
    </row>
    <row r="46" spans="1:13" ht="21.6" x14ac:dyDescent="0.25">
      <c r="A46" s="54"/>
      <c r="C46" s="55"/>
      <c r="D46" s="56"/>
      <c r="E46" s="55"/>
      <c r="F46" s="56"/>
      <c r="G46" s="55"/>
      <c r="H46" s="56"/>
      <c r="I46" s="55"/>
      <c r="J46" s="56"/>
      <c r="K46" s="55"/>
      <c r="L46" s="56"/>
      <c r="M46" s="55"/>
    </row>
    <row r="47" spans="1:13" ht="21.6" x14ac:dyDescent="0.25">
      <c r="A47" s="54"/>
      <c r="C47" s="55"/>
      <c r="D47" s="56"/>
      <c r="E47" s="55"/>
      <c r="F47" s="56"/>
      <c r="G47" s="55"/>
      <c r="H47" s="56"/>
      <c r="I47" s="55"/>
      <c r="J47" s="56"/>
      <c r="K47" s="55"/>
      <c r="L47" s="56"/>
      <c r="M47" s="55"/>
    </row>
    <row r="48" spans="1:13" ht="21.6" x14ac:dyDescent="0.25">
      <c r="A48" s="54"/>
      <c r="C48" s="55"/>
      <c r="D48" s="56"/>
      <c r="E48" s="55"/>
      <c r="F48" s="56"/>
      <c r="G48" s="55"/>
      <c r="H48" s="56"/>
      <c r="I48" s="55"/>
      <c r="J48" s="56"/>
      <c r="K48" s="55"/>
      <c r="L48" s="56"/>
      <c r="M48" s="55"/>
    </row>
    <row r="49" spans="1:13" ht="21.6" x14ac:dyDescent="0.25">
      <c r="A49" s="54"/>
      <c r="C49" s="55"/>
      <c r="D49" s="56"/>
      <c r="E49" s="55"/>
      <c r="F49" s="56"/>
      <c r="G49" s="55"/>
      <c r="H49" s="56"/>
      <c r="I49" s="55"/>
      <c r="J49" s="56"/>
      <c r="K49" s="55"/>
      <c r="L49" s="56"/>
      <c r="M49" s="55"/>
    </row>
    <row r="50" spans="1:13" ht="21.6" x14ac:dyDescent="0.25">
      <c r="A50" s="54"/>
      <c r="C50" s="55"/>
      <c r="D50" s="56"/>
      <c r="E50" s="55"/>
      <c r="F50" s="56"/>
      <c r="G50" s="55"/>
      <c r="H50" s="56"/>
      <c r="I50" s="55"/>
      <c r="J50" s="56"/>
      <c r="K50" s="55"/>
      <c r="L50" s="56"/>
      <c r="M50" s="55"/>
    </row>
    <row r="51" spans="1:13" ht="21.6" x14ac:dyDescent="0.25">
      <c r="A51" s="54"/>
      <c r="C51" s="55"/>
      <c r="D51" s="56"/>
      <c r="E51" s="55"/>
      <c r="F51" s="56"/>
      <c r="G51" s="55"/>
      <c r="H51" s="56"/>
      <c r="I51" s="55"/>
      <c r="J51" s="56"/>
      <c r="K51" s="55"/>
      <c r="L51" s="56"/>
      <c r="M51" s="55"/>
    </row>
    <row r="52" spans="1:13" ht="21.6" x14ac:dyDescent="0.25">
      <c r="A52" s="54"/>
      <c r="C52" s="55"/>
      <c r="D52" s="56"/>
      <c r="E52" s="55"/>
      <c r="F52" s="56"/>
      <c r="G52" s="55"/>
      <c r="H52" s="56"/>
      <c r="I52" s="55"/>
      <c r="J52" s="56"/>
      <c r="K52" s="55"/>
      <c r="L52" s="56"/>
      <c r="M52" s="55"/>
    </row>
    <row r="53" spans="1:13" ht="21.6" x14ac:dyDescent="0.25">
      <c r="A53" s="54"/>
      <c r="C53" s="55"/>
      <c r="D53" s="56"/>
      <c r="E53" s="55"/>
      <c r="F53" s="56"/>
      <c r="G53" s="55"/>
      <c r="H53" s="56"/>
      <c r="I53" s="55"/>
      <c r="J53" s="56"/>
      <c r="K53" s="55"/>
      <c r="L53" s="56"/>
      <c r="M53" s="55"/>
    </row>
    <row r="54" spans="1:13" ht="21.6" x14ac:dyDescent="0.25">
      <c r="A54" s="54"/>
      <c r="C54" s="55"/>
      <c r="D54" s="56"/>
      <c r="E54" s="55"/>
      <c r="F54" s="56"/>
      <c r="G54" s="55"/>
      <c r="H54" s="56"/>
      <c r="I54" s="55"/>
      <c r="J54" s="56"/>
      <c r="K54" s="55"/>
      <c r="L54" s="56"/>
      <c r="M54" s="55"/>
    </row>
    <row r="55" spans="1:13" ht="21.6" x14ac:dyDescent="0.25">
      <c r="A55" s="54"/>
      <c r="C55" s="55"/>
      <c r="D55" s="56"/>
      <c r="E55" s="55"/>
      <c r="F55" s="56"/>
      <c r="G55" s="55"/>
      <c r="H55" s="56"/>
      <c r="I55" s="55"/>
      <c r="J55" s="56"/>
      <c r="K55" s="55"/>
      <c r="L55" s="56"/>
      <c r="M55" s="55"/>
    </row>
    <row r="56" spans="1:13" ht="21.6" x14ac:dyDescent="0.25">
      <c r="A56" s="54"/>
      <c r="C56" s="55"/>
      <c r="D56" s="56"/>
      <c r="E56" s="55"/>
      <c r="F56" s="56"/>
      <c r="G56" s="55"/>
      <c r="H56" s="56"/>
      <c r="I56" s="55"/>
      <c r="J56" s="56"/>
      <c r="K56" s="55"/>
      <c r="L56" s="56"/>
      <c r="M56" s="55"/>
    </row>
    <row r="57" spans="1:13" ht="21.6" x14ac:dyDescent="0.25">
      <c r="A57" s="54"/>
      <c r="C57" s="55"/>
      <c r="D57" s="56"/>
      <c r="E57" s="55"/>
      <c r="F57" s="56"/>
      <c r="G57" s="55"/>
      <c r="H57" s="56"/>
      <c r="I57" s="55"/>
      <c r="J57" s="56"/>
      <c r="K57" s="55"/>
      <c r="L57" s="56"/>
      <c r="M57" s="55"/>
    </row>
    <row r="58" spans="1:13" ht="21.6" x14ac:dyDescent="0.25">
      <c r="A58" s="54"/>
      <c r="C58" s="55"/>
      <c r="D58" s="56"/>
      <c r="E58" s="55"/>
      <c r="F58" s="56"/>
      <c r="G58" s="55"/>
      <c r="H58" s="56"/>
      <c r="I58" s="55"/>
      <c r="J58" s="56"/>
      <c r="K58" s="55"/>
      <c r="L58" s="56"/>
      <c r="M58" s="55"/>
    </row>
    <row r="59" spans="1:13" ht="21.6" x14ac:dyDescent="0.25">
      <c r="A59" s="54"/>
      <c r="C59" s="55"/>
      <c r="D59" s="56"/>
      <c r="E59" s="55"/>
      <c r="F59" s="56"/>
      <c r="G59" s="55"/>
      <c r="H59" s="56"/>
      <c r="I59" s="55"/>
      <c r="J59" s="56"/>
      <c r="K59" s="55"/>
      <c r="L59" s="56"/>
      <c r="M59" s="55"/>
    </row>
    <row r="60" spans="1:13" ht="21.6" x14ac:dyDescent="0.25">
      <c r="A60" s="54"/>
      <c r="C60" s="55"/>
      <c r="D60" s="56"/>
      <c r="E60" s="55"/>
      <c r="F60" s="56"/>
      <c r="G60" s="55"/>
      <c r="H60" s="56"/>
      <c r="I60" s="55"/>
      <c r="J60" s="56"/>
      <c r="K60" s="55"/>
      <c r="L60" s="56"/>
      <c r="M60" s="55"/>
    </row>
    <row r="61" spans="1:13" ht="21.6" x14ac:dyDescent="0.25">
      <c r="A61" s="54"/>
      <c r="C61" s="55"/>
      <c r="D61" s="56"/>
      <c r="E61" s="55"/>
      <c r="F61" s="56"/>
      <c r="G61" s="55"/>
      <c r="H61" s="56"/>
      <c r="I61" s="55"/>
      <c r="J61" s="56"/>
      <c r="K61" s="55"/>
      <c r="L61" s="56"/>
      <c r="M61" s="55"/>
    </row>
    <row r="62" spans="1:13" ht="21.6" x14ac:dyDescent="0.25">
      <c r="A62" s="54"/>
      <c r="C62" s="55"/>
      <c r="D62" s="56"/>
      <c r="E62" s="55"/>
      <c r="F62" s="56"/>
      <c r="G62" s="55"/>
      <c r="H62" s="56"/>
      <c r="I62" s="55"/>
      <c r="J62" s="56"/>
      <c r="K62" s="55"/>
      <c r="L62" s="56"/>
      <c r="M62" s="55"/>
    </row>
    <row r="63" spans="1:13" ht="21.6" x14ac:dyDescent="0.25">
      <c r="A63" s="54"/>
      <c r="C63" s="55"/>
      <c r="D63" s="56"/>
      <c r="E63" s="55"/>
      <c r="F63" s="56"/>
      <c r="G63" s="55"/>
      <c r="H63" s="56"/>
      <c r="I63" s="55"/>
      <c r="J63" s="56"/>
      <c r="K63" s="55"/>
      <c r="L63" s="56"/>
      <c r="M63" s="55"/>
    </row>
    <row r="64" spans="1:13" ht="21.6" x14ac:dyDescent="0.25">
      <c r="A64" s="54"/>
      <c r="C64" s="55"/>
      <c r="D64" s="56"/>
      <c r="E64" s="55"/>
      <c r="F64" s="56"/>
      <c r="G64" s="55"/>
      <c r="H64" s="56"/>
      <c r="I64" s="55"/>
      <c r="J64" s="56"/>
      <c r="K64" s="55"/>
      <c r="L64" s="56"/>
      <c r="M64" s="55"/>
    </row>
    <row r="65" spans="1:13" ht="21.6" x14ac:dyDescent="0.25">
      <c r="A65" s="54"/>
      <c r="C65" s="55"/>
      <c r="D65" s="56"/>
      <c r="E65" s="55"/>
      <c r="F65" s="56"/>
      <c r="G65" s="55"/>
      <c r="H65" s="56"/>
      <c r="I65" s="55"/>
      <c r="J65" s="56"/>
      <c r="K65" s="55"/>
      <c r="L65" s="56"/>
      <c r="M65" s="55"/>
    </row>
    <row r="66" spans="1:13" ht="21.6" x14ac:dyDescent="0.25">
      <c r="A66" s="54"/>
      <c r="C66" s="55"/>
      <c r="D66" s="56"/>
      <c r="E66" s="55"/>
      <c r="F66" s="56"/>
      <c r="G66" s="55"/>
      <c r="H66" s="56"/>
      <c r="I66" s="55"/>
      <c r="J66" s="56"/>
      <c r="K66" s="55"/>
      <c r="L66" s="56"/>
      <c r="M66" s="55"/>
    </row>
    <row r="67" spans="1:13" ht="21.6" x14ac:dyDescent="0.25">
      <c r="A67" s="54"/>
      <c r="C67" s="55"/>
      <c r="D67" s="56"/>
      <c r="E67" s="55"/>
      <c r="F67" s="56"/>
      <c r="G67" s="55"/>
      <c r="H67" s="56"/>
      <c r="I67" s="55"/>
      <c r="J67" s="56"/>
      <c r="K67" s="55"/>
      <c r="L67" s="56"/>
      <c r="M67" s="55"/>
    </row>
    <row r="68" spans="1:13" ht="21.6" x14ac:dyDescent="0.25">
      <c r="A68" s="54"/>
      <c r="C68" s="55"/>
      <c r="D68" s="56"/>
      <c r="E68" s="55"/>
      <c r="F68" s="56"/>
      <c r="G68" s="55"/>
      <c r="H68" s="56"/>
      <c r="I68" s="55"/>
      <c r="J68" s="56"/>
      <c r="K68" s="55"/>
      <c r="L68" s="56"/>
      <c r="M68" s="55"/>
    </row>
    <row r="69" spans="1:13" ht="21.6" x14ac:dyDescent="0.25">
      <c r="A69" s="54"/>
      <c r="C69" s="55"/>
      <c r="D69" s="56"/>
      <c r="E69" s="55"/>
      <c r="F69" s="56"/>
      <c r="G69" s="55"/>
      <c r="H69" s="56"/>
      <c r="I69" s="55"/>
      <c r="J69" s="56"/>
      <c r="K69" s="55"/>
      <c r="L69" s="56"/>
      <c r="M69" s="55"/>
    </row>
    <row r="70" spans="1:13" ht="21.6" x14ac:dyDescent="0.25">
      <c r="A70" s="54"/>
      <c r="C70" s="55"/>
      <c r="D70" s="56"/>
      <c r="E70" s="55"/>
      <c r="F70" s="56"/>
      <c r="G70" s="55"/>
      <c r="H70" s="56"/>
      <c r="I70" s="55"/>
      <c r="J70" s="56"/>
      <c r="K70" s="55"/>
      <c r="L70" s="56"/>
      <c r="M70" s="55"/>
    </row>
    <row r="71" spans="1:13" ht="21.6" x14ac:dyDescent="0.25">
      <c r="A71" s="54"/>
      <c r="C71" s="55"/>
      <c r="D71" s="56"/>
      <c r="E71" s="55"/>
      <c r="F71" s="56"/>
      <c r="G71" s="55"/>
      <c r="H71" s="56"/>
      <c r="I71" s="55"/>
      <c r="J71" s="56"/>
      <c r="K71" s="55"/>
      <c r="L71" s="56"/>
      <c r="M71" s="55"/>
    </row>
    <row r="72" spans="1:13" ht="21.6" x14ac:dyDescent="0.25">
      <c r="A72" s="54"/>
      <c r="C72" s="55"/>
      <c r="D72" s="56"/>
      <c r="E72" s="55"/>
      <c r="F72" s="56"/>
      <c r="G72" s="55"/>
      <c r="H72" s="56"/>
      <c r="I72" s="55"/>
      <c r="J72" s="56"/>
      <c r="K72" s="55"/>
      <c r="L72" s="56"/>
      <c r="M72" s="55"/>
    </row>
    <row r="73" spans="1:13" ht="21.6" x14ac:dyDescent="0.25">
      <c r="A73" s="54"/>
      <c r="C73" s="55"/>
      <c r="D73" s="56"/>
      <c r="E73" s="55"/>
      <c r="F73" s="56"/>
      <c r="G73" s="55"/>
      <c r="H73" s="56"/>
      <c r="I73" s="55"/>
      <c r="J73" s="56"/>
      <c r="K73" s="55"/>
      <c r="L73" s="56"/>
      <c r="M73" s="55"/>
    </row>
    <row r="74" spans="1:13" ht="21.6" x14ac:dyDescent="0.25">
      <c r="A74" s="54"/>
      <c r="C74" s="55"/>
      <c r="D74" s="56"/>
      <c r="E74" s="55"/>
      <c r="F74" s="56"/>
      <c r="G74" s="55"/>
      <c r="H74" s="56"/>
      <c r="I74" s="55"/>
      <c r="J74" s="56"/>
      <c r="K74" s="55"/>
      <c r="L74" s="56"/>
      <c r="M74" s="55"/>
    </row>
    <row r="75" spans="1:13" ht="22.2" thickBot="1" x14ac:dyDescent="0.3">
      <c r="A75" s="54"/>
      <c r="C75" s="55"/>
      <c r="D75" s="56"/>
      <c r="E75" s="55"/>
      <c r="F75" s="56"/>
      <c r="G75" s="55"/>
      <c r="H75" s="56"/>
      <c r="I75" s="55"/>
      <c r="J75" s="56"/>
      <c r="K75" s="55"/>
      <c r="L75" s="56"/>
      <c r="M75" s="55"/>
    </row>
    <row r="76" spans="1:13" ht="22.2" thickBot="1" x14ac:dyDescent="0.3">
      <c r="A76" s="54"/>
      <c r="C76" s="55"/>
      <c r="D76" s="56"/>
      <c r="E76" s="55"/>
      <c r="F76" s="56"/>
      <c r="G76" s="55"/>
      <c r="H76" s="56"/>
      <c r="I76" s="55"/>
      <c r="J76" s="56"/>
      <c r="K76" s="55"/>
      <c r="L76" s="56"/>
      <c r="M76" s="55"/>
    </row>
    <row r="77" spans="1:13" ht="22.2" thickBot="1" x14ac:dyDescent="0.3">
      <c r="A77" s="54"/>
      <c r="C77" s="55"/>
      <c r="D77" s="56"/>
      <c r="E77" s="55"/>
      <c r="F77" s="56"/>
      <c r="G77" s="55"/>
      <c r="H77" s="56"/>
      <c r="I77" s="55"/>
      <c r="J77" s="56"/>
      <c r="K77" s="55"/>
      <c r="L77" s="56"/>
      <c r="M77" s="55"/>
    </row>
    <row r="78" spans="1:13" ht="22.2" thickBot="1" x14ac:dyDescent="0.3">
      <c r="A78" s="54"/>
      <c r="C78" s="55"/>
      <c r="D78" s="56"/>
      <c r="E78" s="55"/>
      <c r="F78" s="56"/>
      <c r="G78" s="55"/>
      <c r="H78" s="56"/>
      <c r="I78" s="55"/>
      <c r="J78" s="56"/>
      <c r="K78" s="55"/>
      <c r="L78" s="56"/>
      <c r="M78" s="55"/>
    </row>
    <row r="79" spans="1:13" ht="22.2" thickBot="1" x14ac:dyDescent="0.3">
      <c r="A79" s="54"/>
      <c r="C79" s="55"/>
      <c r="D79" s="56"/>
      <c r="E79" s="55"/>
      <c r="F79" s="56"/>
      <c r="G79" s="55"/>
      <c r="H79" s="56"/>
      <c r="I79" s="55"/>
      <c r="J79" s="56"/>
      <c r="K79" s="55"/>
      <c r="L79" s="56"/>
      <c r="M79" s="55"/>
    </row>
    <row r="80" spans="1:13" ht="22.2" thickBot="1" x14ac:dyDescent="0.3">
      <c r="A80" s="54"/>
      <c r="C80" s="55"/>
      <c r="D80" s="56"/>
      <c r="E80" s="55"/>
      <c r="F80" s="56"/>
      <c r="G80" s="55"/>
      <c r="H80" s="56"/>
      <c r="I80" s="55"/>
      <c r="J80" s="56"/>
      <c r="K80" s="55"/>
      <c r="L80" s="56"/>
      <c r="M80" s="55"/>
    </row>
    <row r="81" spans="1:13" ht="22.2" thickBot="1" x14ac:dyDescent="0.3">
      <c r="A81" s="54"/>
      <c r="C81" s="55"/>
      <c r="D81" s="56"/>
      <c r="E81" s="55"/>
      <c r="F81" s="56"/>
      <c r="G81" s="55"/>
      <c r="H81" s="56"/>
      <c r="I81" s="55"/>
      <c r="J81" s="56"/>
      <c r="K81" s="55"/>
      <c r="L81" s="56"/>
      <c r="M81" s="55"/>
    </row>
    <row r="82" spans="1:13" ht="22.2" thickBot="1" x14ac:dyDescent="0.3">
      <c r="A82" s="54"/>
      <c r="C82" s="55"/>
      <c r="D82" s="56"/>
      <c r="E82" s="55"/>
      <c r="F82" s="56"/>
      <c r="G82" s="55"/>
      <c r="H82" s="56"/>
      <c r="I82" s="55"/>
      <c r="J82" s="56"/>
      <c r="K82" s="55"/>
      <c r="L82" s="56"/>
      <c r="M82" s="55"/>
    </row>
    <row r="83" spans="1:13" ht="22.2" thickBot="1" x14ac:dyDescent="0.3">
      <c r="A83" s="54"/>
      <c r="C83" s="55"/>
      <c r="D83" s="56"/>
      <c r="E83" s="55"/>
      <c r="F83" s="56"/>
      <c r="G83" s="55"/>
      <c r="H83" s="56"/>
      <c r="I83" s="55"/>
      <c r="J83" s="56"/>
      <c r="K83" s="55"/>
      <c r="L83" s="56"/>
      <c r="M83" s="55"/>
    </row>
    <row r="84" spans="1:13" ht="22.2" thickBot="1" x14ac:dyDescent="0.3">
      <c r="A84" s="54"/>
      <c r="C84" s="55"/>
      <c r="D84" s="56"/>
      <c r="E84" s="55"/>
      <c r="F84" s="56"/>
      <c r="G84" s="55"/>
      <c r="H84" s="56"/>
      <c r="I84" s="55"/>
      <c r="J84" s="56"/>
      <c r="K84" s="55"/>
      <c r="L84" s="56"/>
      <c r="M84" s="55"/>
    </row>
    <row r="85" spans="1:13" ht="22.2" thickBot="1" x14ac:dyDescent="0.3">
      <c r="A85" s="54"/>
      <c r="C85" s="55"/>
      <c r="D85" s="56"/>
      <c r="E85" s="55"/>
      <c r="F85" s="56"/>
      <c r="G85" s="55"/>
      <c r="H85" s="56"/>
      <c r="I85" s="55"/>
      <c r="J85" s="56"/>
      <c r="K85" s="55"/>
      <c r="L85" s="56"/>
      <c r="M85" s="55"/>
    </row>
    <row r="86" spans="1:13" ht="22.2" thickBot="1" x14ac:dyDescent="0.3">
      <c r="A86" s="54"/>
      <c r="C86" s="55"/>
      <c r="D86" s="56"/>
      <c r="E86" s="55"/>
      <c r="F86" s="56"/>
      <c r="G86" s="55"/>
      <c r="H86" s="56"/>
      <c r="I86" s="55"/>
      <c r="J86" s="56"/>
      <c r="K86" s="55"/>
      <c r="L86" s="56"/>
      <c r="M86" s="55"/>
    </row>
    <row r="87" spans="1:13" ht="22.2" thickBot="1" x14ac:dyDescent="0.3">
      <c r="A87" s="54"/>
      <c r="C87" s="55"/>
      <c r="D87" s="56"/>
      <c r="E87" s="55"/>
      <c r="F87" s="56"/>
      <c r="G87" s="55"/>
      <c r="H87" s="56"/>
      <c r="I87" s="55"/>
      <c r="J87" s="56"/>
      <c r="K87" s="55"/>
      <c r="L87" s="56"/>
      <c r="M87" s="55"/>
    </row>
    <row r="88" spans="1:13" ht="22.2" thickBot="1" x14ac:dyDescent="0.3">
      <c r="A88" s="54"/>
      <c r="C88" s="55"/>
      <c r="D88" s="56"/>
      <c r="E88" s="55"/>
      <c r="F88" s="56"/>
      <c r="G88" s="55"/>
      <c r="H88" s="56"/>
      <c r="I88" s="55"/>
      <c r="J88" s="56"/>
      <c r="K88" s="55"/>
      <c r="L88" s="56"/>
      <c r="M88" s="55"/>
    </row>
    <row r="89" spans="1:13" ht="21.6" x14ac:dyDescent="0.25">
      <c r="A89" s="54"/>
      <c r="C89" s="55"/>
      <c r="D89" s="56"/>
      <c r="E89" s="55"/>
      <c r="F89" s="56"/>
      <c r="G89" s="55"/>
      <c r="H89" s="56"/>
      <c r="I89" s="55"/>
      <c r="J89" s="56"/>
      <c r="K89" s="55"/>
      <c r="L89" s="56"/>
      <c r="M89" s="55"/>
    </row>
    <row r="90" spans="1:13" ht="21.6" x14ac:dyDescent="0.25">
      <c r="A90" s="54"/>
      <c r="C90" s="55"/>
      <c r="D90" s="56"/>
      <c r="E90" s="55"/>
      <c r="F90" s="56"/>
      <c r="G90" s="55"/>
      <c r="H90" s="56"/>
      <c r="I90" s="55"/>
      <c r="J90" s="56"/>
      <c r="K90" s="55"/>
      <c r="L90" s="56"/>
      <c r="M90" s="55"/>
    </row>
    <row r="91" spans="1:13" ht="21.6" x14ac:dyDescent="0.25">
      <c r="A91" s="54"/>
      <c r="C91" s="55"/>
      <c r="D91" s="56"/>
      <c r="E91" s="55"/>
      <c r="F91" s="56"/>
      <c r="G91" s="55"/>
      <c r="H91" s="56"/>
      <c r="I91" s="55"/>
      <c r="J91" s="56"/>
      <c r="K91" s="55"/>
      <c r="L91" s="56"/>
      <c r="M91" s="55"/>
    </row>
    <row r="92" spans="1:13" ht="21.6" x14ac:dyDescent="0.25">
      <c r="A92" s="54"/>
      <c r="C92" s="55"/>
      <c r="D92" s="56"/>
      <c r="E92" s="55"/>
      <c r="F92" s="56"/>
      <c r="G92" s="55"/>
      <c r="H92" s="56"/>
      <c r="I92" s="55"/>
      <c r="J92" s="56"/>
      <c r="K92" s="55"/>
      <c r="L92" s="56"/>
      <c r="M92" s="55"/>
    </row>
    <row r="93" spans="1:13" ht="21.6" x14ac:dyDescent="0.25">
      <c r="A93" s="54"/>
      <c r="C93" s="55"/>
      <c r="D93" s="56"/>
      <c r="E93" s="55"/>
      <c r="F93" s="56"/>
      <c r="G93" s="55"/>
      <c r="H93" s="56"/>
      <c r="I93" s="55"/>
      <c r="J93" s="56"/>
      <c r="K93" s="55"/>
      <c r="L93" s="56"/>
      <c r="M93" s="55"/>
    </row>
    <row r="94" spans="1:13" ht="21.6" x14ac:dyDescent="0.25">
      <c r="A94" s="54"/>
      <c r="C94" s="55"/>
      <c r="D94" s="56"/>
      <c r="E94" s="55"/>
      <c r="F94" s="56"/>
      <c r="G94" s="55"/>
      <c r="H94" s="56"/>
      <c r="I94" s="55"/>
      <c r="J94" s="56"/>
      <c r="K94" s="55"/>
      <c r="L94" s="56"/>
      <c r="M94" s="55"/>
    </row>
    <row r="95" spans="1:13" ht="21.6" x14ac:dyDescent="0.25">
      <c r="A95" s="54"/>
      <c r="C95" s="55"/>
      <c r="D95" s="56"/>
      <c r="E95" s="55"/>
      <c r="F95" s="56"/>
      <c r="G95" s="55"/>
      <c r="H95" s="56"/>
      <c r="I95" s="55"/>
      <c r="J95" s="56"/>
      <c r="K95" s="55"/>
      <c r="L95" s="56"/>
      <c r="M95" s="55"/>
    </row>
    <row r="96" spans="1:13" ht="21.6" x14ac:dyDescent="0.25">
      <c r="A96" s="54"/>
      <c r="C96" s="55"/>
      <c r="D96" s="56"/>
      <c r="E96" s="55"/>
      <c r="F96" s="56"/>
      <c r="G96" s="55"/>
      <c r="H96" s="56"/>
      <c r="I96" s="55"/>
      <c r="J96" s="56"/>
      <c r="K96" s="55"/>
      <c r="L96" s="56"/>
      <c r="M96" s="55"/>
    </row>
    <row r="97" spans="1:13" ht="21.6" x14ac:dyDescent="0.25">
      <c r="A97" s="54"/>
      <c r="C97" s="55"/>
      <c r="D97" s="56"/>
      <c r="E97" s="55"/>
      <c r="F97" s="56"/>
      <c r="G97" s="55"/>
      <c r="H97" s="56"/>
      <c r="I97" s="55"/>
      <c r="J97" s="56"/>
      <c r="K97" s="55"/>
      <c r="L97" s="56"/>
      <c r="M97" s="55"/>
    </row>
    <row r="98" spans="1:13" ht="21.6" x14ac:dyDescent="0.25">
      <c r="A98" s="54"/>
      <c r="C98" s="55"/>
      <c r="D98" s="56"/>
      <c r="E98" s="55"/>
      <c r="F98" s="56"/>
      <c r="G98" s="55"/>
      <c r="H98" s="56"/>
      <c r="I98" s="55"/>
      <c r="J98" s="56"/>
      <c r="K98" s="55"/>
      <c r="L98" s="56"/>
      <c r="M98" s="55"/>
    </row>
    <row r="99" spans="1:13" ht="21.6" x14ac:dyDescent="0.25">
      <c r="A99" s="54"/>
      <c r="C99" s="55"/>
      <c r="D99" s="56"/>
      <c r="E99" s="55"/>
      <c r="F99" s="56"/>
      <c r="G99" s="55"/>
      <c r="H99" s="56"/>
      <c r="I99" s="55"/>
      <c r="J99" s="56"/>
      <c r="K99" s="55"/>
      <c r="L99" s="56"/>
      <c r="M99" s="55"/>
    </row>
    <row r="100" spans="1:13" ht="21.6" x14ac:dyDescent="0.25">
      <c r="A100" s="54"/>
      <c r="C100" s="55"/>
      <c r="D100" s="56"/>
      <c r="E100" s="55"/>
      <c r="F100" s="56"/>
      <c r="G100" s="55"/>
      <c r="H100" s="56"/>
      <c r="I100" s="55"/>
      <c r="J100" s="56"/>
      <c r="K100" s="55"/>
      <c r="L100" s="56"/>
      <c r="M100" s="55"/>
    </row>
    <row r="101" spans="1:13" ht="21.6" x14ac:dyDescent="0.25">
      <c r="A101" s="54"/>
      <c r="C101" s="55"/>
      <c r="D101" s="56"/>
      <c r="E101" s="55"/>
      <c r="F101" s="56"/>
      <c r="G101" s="55"/>
      <c r="H101" s="56"/>
      <c r="I101" s="55"/>
      <c r="J101" s="56"/>
      <c r="K101" s="55"/>
      <c r="L101" s="56"/>
      <c r="M101" s="55"/>
    </row>
    <row r="102" spans="1:13" ht="21.6" x14ac:dyDescent="0.25">
      <c r="A102" s="54"/>
      <c r="C102" s="55"/>
      <c r="D102" s="56"/>
      <c r="E102" s="55"/>
      <c r="F102" s="56"/>
      <c r="G102" s="55"/>
      <c r="H102" s="56"/>
      <c r="I102" s="55"/>
      <c r="J102" s="56"/>
      <c r="K102" s="55"/>
      <c r="L102" s="56"/>
      <c r="M102" s="55"/>
    </row>
    <row r="103" spans="1:13" ht="21.6" x14ac:dyDescent="0.25">
      <c r="A103" s="54"/>
      <c r="C103" s="55"/>
      <c r="D103" s="56"/>
      <c r="E103" s="55"/>
      <c r="F103" s="56"/>
      <c r="G103" s="55"/>
      <c r="H103" s="56"/>
      <c r="I103" s="55"/>
      <c r="J103" s="56"/>
      <c r="K103" s="55"/>
      <c r="L103" s="56"/>
      <c r="M103" s="55"/>
    </row>
    <row r="104" spans="1:13" ht="21.6" x14ac:dyDescent="0.25">
      <c r="A104" s="54"/>
      <c r="C104" s="55"/>
      <c r="D104" s="56"/>
      <c r="E104" s="55"/>
      <c r="F104" s="56"/>
      <c r="G104" s="55"/>
      <c r="H104" s="56"/>
      <c r="I104" s="55"/>
      <c r="J104" s="56"/>
      <c r="K104" s="55"/>
      <c r="L104" s="56"/>
      <c r="M104" s="55"/>
    </row>
    <row r="105" spans="1:13" ht="21.6" x14ac:dyDescent="0.25">
      <c r="A105" s="54"/>
      <c r="C105" s="55"/>
      <c r="D105" s="56"/>
      <c r="E105" s="55"/>
      <c r="F105" s="56"/>
      <c r="G105" s="55"/>
      <c r="H105" s="56"/>
      <c r="I105" s="55"/>
      <c r="J105" s="56"/>
      <c r="K105" s="55"/>
      <c r="L105" s="56"/>
      <c r="M105" s="55"/>
    </row>
    <row r="106" spans="1:13" ht="21.6" x14ac:dyDescent="0.25">
      <c r="A106" s="54"/>
      <c r="C106" s="55"/>
      <c r="D106" s="56"/>
      <c r="E106" s="55"/>
      <c r="F106" s="56"/>
      <c r="G106" s="55"/>
      <c r="H106" s="56"/>
      <c r="I106" s="55"/>
      <c r="J106" s="56"/>
      <c r="K106" s="55"/>
      <c r="L106" s="56"/>
      <c r="M106" s="55"/>
    </row>
    <row r="107" spans="1:13" ht="21.6" x14ac:dyDescent="0.25">
      <c r="A107" s="54"/>
      <c r="C107" s="55"/>
      <c r="D107" s="56"/>
      <c r="E107" s="55"/>
      <c r="F107" s="56"/>
      <c r="G107" s="55"/>
      <c r="H107" s="56"/>
      <c r="I107" s="55"/>
      <c r="J107" s="56"/>
      <c r="K107" s="55"/>
      <c r="L107" s="56"/>
      <c r="M107" s="55"/>
    </row>
    <row r="108" spans="1:13" ht="21.6" x14ac:dyDescent="0.25">
      <c r="A108" s="54"/>
      <c r="C108" s="55"/>
      <c r="D108" s="56"/>
      <c r="E108" s="55"/>
      <c r="F108" s="56"/>
      <c r="G108" s="55"/>
      <c r="H108" s="56"/>
      <c r="I108" s="55"/>
      <c r="J108" s="56"/>
      <c r="K108" s="55"/>
      <c r="L108" s="56"/>
      <c r="M108" s="55"/>
    </row>
    <row r="109" spans="1:13" ht="21.6" x14ac:dyDescent="0.25">
      <c r="A109" s="54"/>
      <c r="C109" s="55"/>
      <c r="D109" s="56"/>
      <c r="E109" s="55"/>
      <c r="F109" s="56"/>
      <c r="G109" s="55"/>
      <c r="H109" s="56"/>
      <c r="I109" s="55"/>
      <c r="J109" s="56"/>
      <c r="K109" s="55"/>
      <c r="L109" s="56"/>
      <c r="M109" s="55"/>
    </row>
    <row r="110" spans="1:13" ht="21.6" x14ac:dyDescent="0.25">
      <c r="A110" s="54"/>
      <c r="C110" s="55"/>
      <c r="D110" s="56"/>
      <c r="E110" s="55"/>
      <c r="F110" s="56"/>
      <c r="G110" s="55"/>
      <c r="H110" s="56"/>
      <c r="I110" s="55"/>
      <c r="J110" s="56"/>
      <c r="K110" s="55"/>
      <c r="L110" s="56"/>
      <c r="M110" s="55"/>
    </row>
    <row r="111" spans="1:13" ht="21.6" x14ac:dyDescent="0.25">
      <c r="A111" s="54"/>
      <c r="C111" s="55"/>
      <c r="D111" s="56"/>
      <c r="E111" s="55"/>
      <c r="F111" s="56"/>
      <c r="G111" s="55"/>
      <c r="H111" s="56"/>
      <c r="I111" s="55"/>
      <c r="J111" s="56"/>
      <c r="K111" s="55"/>
      <c r="L111" s="56"/>
      <c r="M111" s="55"/>
    </row>
    <row r="112" spans="1:13" ht="21.6" x14ac:dyDescent="0.25">
      <c r="A112" s="54"/>
      <c r="C112" s="55"/>
      <c r="D112" s="56"/>
      <c r="E112" s="55"/>
      <c r="F112" s="56"/>
      <c r="G112" s="55"/>
      <c r="H112" s="56"/>
      <c r="I112" s="55"/>
      <c r="J112" s="56"/>
      <c r="K112" s="55"/>
      <c r="L112" s="56"/>
      <c r="M112" s="55"/>
    </row>
    <row r="113" spans="1:13" ht="21.6" x14ac:dyDescent="0.25">
      <c r="A113" s="54"/>
      <c r="C113" s="55"/>
      <c r="D113" s="56"/>
      <c r="E113" s="55"/>
      <c r="F113" s="56"/>
      <c r="G113" s="55"/>
      <c r="H113" s="56"/>
      <c r="I113" s="55"/>
      <c r="J113" s="56"/>
      <c r="K113" s="55"/>
      <c r="L113" s="56"/>
      <c r="M113" s="55"/>
    </row>
    <row r="114" spans="1:13" ht="21.6" x14ac:dyDescent="0.25">
      <c r="A114" s="54"/>
      <c r="C114" s="55"/>
      <c r="D114" s="56"/>
      <c r="E114" s="55"/>
      <c r="F114" s="56"/>
      <c r="G114" s="55"/>
      <c r="H114" s="56"/>
      <c r="I114" s="55"/>
      <c r="J114" s="56"/>
      <c r="K114" s="55"/>
      <c r="L114" s="56"/>
      <c r="M114" s="55"/>
    </row>
    <row r="115" spans="1:13" ht="21.6" x14ac:dyDescent="0.25">
      <c r="A115" s="54"/>
      <c r="C115" s="55"/>
      <c r="D115" s="56"/>
      <c r="E115" s="55"/>
      <c r="F115" s="56"/>
      <c r="G115" s="55"/>
      <c r="H115" s="56"/>
      <c r="I115" s="55"/>
      <c r="J115" s="56"/>
      <c r="K115" s="55"/>
      <c r="L115" s="56"/>
      <c r="M115" s="55"/>
    </row>
    <row r="116" spans="1:13" ht="21.6" x14ac:dyDescent="0.25">
      <c r="A116" s="54"/>
      <c r="C116" s="55"/>
      <c r="D116" s="56"/>
      <c r="E116" s="55"/>
      <c r="F116" s="56"/>
      <c r="G116" s="55"/>
      <c r="H116" s="56"/>
      <c r="I116" s="55"/>
      <c r="J116" s="56"/>
      <c r="K116" s="55"/>
      <c r="L116" s="56"/>
      <c r="M116" s="55"/>
    </row>
    <row r="117" spans="1:13" ht="21.6" x14ac:dyDescent="0.25">
      <c r="A117" s="54"/>
      <c r="C117" s="55"/>
      <c r="D117" s="56"/>
      <c r="E117" s="55"/>
      <c r="F117" s="56"/>
      <c r="G117" s="55"/>
      <c r="H117" s="56"/>
      <c r="I117" s="55"/>
      <c r="J117" s="56"/>
      <c r="K117" s="55"/>
      <c r="L117" s="56"/>
      <c r="M117" s="55"/>
    </row>
    <row r="118" spans="1:13" ht="21.6" x14ac:dyDescent="0.25">
      <c r="A118" s="54"/>
      <c r="C118" s="55"/>
      <c r="D118" s="56"/>
      <c r="E118" s="55"/>
      <c r="F118" s="56"/>
      <c r="G118" s="55"/>
      <c r="H118" s="56"/>
      <c r="I118" s="55"/>
      <c r="J118" s="56"/>
      <c r="K118" s="55"/>
      <c r="L118" s="56"/>
      <c r="M118" s="55"/>
    </row>
    <row r="119" spans="1:13" ht="21.6" x14ac:dyDescent="0.25">
      <c r="A119" s="54"/>
      <c r="C119" s="55"/>
      <c r="D119" s="56"/>
      <c r="E119" s="55"/>
      <c r="F119" s="56"/>
      <c r="G119" s="55"/>
      <c r="H119" s="56"/>
      <c r="I119" s="55"/>
      <c r="J119" s="56"/>
      <c r="K119" s="55"/>
      <c r="L119" s="56"/>
      <c r="M119" s="55"/>
    </row>
    <row r="120" spans="1:13" ht="21.6" x14ac:dyDescent="0.25">
      <c r="A120" s="54"/>
      <c r="C120" s="55"/>
      <c r="D120" s="56"/>
      <c r="E120" s="55"/>
      <c r="F120" s="56"/>
      <c r="G120" s="55"/>
      <c r="H120" s="56"/>
      <c r="I120" s="55"/>
      <c r="J120" s="56"/>
      <c r="K120" s="55"/>
      <c r="L120" s="56"/>
      <c r="M120" s="55"/>
    </row>
    <row r="121" spans="1:13" ht="21.6" x14ac:dyDescent="0.25">
      <c r="A121" s="54"/>
      <c r="C121" s="55"/>
      <c r="D121" s="56"/>
      <c r="E121" s="55"/>
      <c r="F121" s="56"/>
      <c r="G121" s="55"/>
      <c r="H121" s="56"/>
      <c r="I121" s="55"/>
      <c r="J121" s="56"/>
      <c r="K121" s="55"/>
      <c r="L121" s="56"/>
      <c r="M121" s="55"/>
    </row>
    <row r="122" spans="1:13" ht="21.6" x14ac:dyDescent="0.25">
      <c r="A122" s="54"/>
      <c r="C122" s="55"/>
      <c r="D122" s="56"/>
      <c r="E122" s="55"/>
      <c r="F122" s="56"/>
      <c r="G122" s="55"/>
      <c r="H122" s="56"/>
      <c r="I122" s="55"/>
      <c r="J122" s="56"/>
      <c r="K122" s="55"/>
      <c r="L122" s="56"/>
      <c r="M122" s="55"/>
    </row>
    <row r="123" spans="1:13" ht="21.6" x14ac:dyDescent="0.25">
      <c r="A123" s="54"/>
      <c r="C123" s="55"/>
      <c r="D123" s="56"/>
      <c r="E123" s="55"/>
      <c r="F123" s="56"/>
      <c r="G123" s="55"/>
      <c r="H123" s="56"/>
      <c r="I123" s="55"/>
      <c r="J123" s="56"/>
      <c r="K123" s="55"/>
      <c r="L123" s="56"/>
      <c r="M123" s="55"/>
    </row>
    <row r="124" spans="1:13" ht="21.6" x14ac:dyDescent="0.25">
      <c r="A124" s="54"/>
      <c r="C124" s="55"/>
      <c r="D124" s="56"/>
      <c r="E124" s="55"/>
      <c r="F124" s="56"/>
      <c r="G124" s="55"/>
      <c r="H124" s="56"/>
      <c r="I124" s="55"/>
      <c r="J124" s="56"/>
      <c r="K124" s="55"/>
      <c r="L124" s="56"/>
      <c r="M124" s="55"/>
    </row>
    <row r="125" spans="1:13" ht="21.6" x14ac:dyDescent="0.25">
      <c r="A125" s="54"/>
      <c r="C125" s="55"/>
      <c r="D125" s="56"/>
      <c r="E125" s="55"/>
      <c r="F125" s="56"/>
      <c r="G125" s="55"/>
      <c r="H125" s="56"/>
      <c r="I125" s="55"/>
      <c r="J125" s="56"/>
      <c r="K125" s="55"/>
      <c r="L125" s="56"/>
      <c r="M125" s="55"/>
    </row>
    <row r="126" spans="1:13" ht="21.6" x14ac:dyDescent="0.25">
      <c r="A126" s="54"/>
      <c r="C126" s="55"/>
      <c r="D126" s="56"/>
      <c r="E126" s="55"/>
      <c r="F126" s="56"/>
      <c r="G126" s="55"/>
      <c r="H126" s="56"/>
      <c r="I126" s="55"/>
      <c r="J126" s="56"/>
      <c r="K126" s="55"/>
      <c r="L126" s="56"/>
      <c r="M126" s="55"/>
    </row>
    <row r="127" spans="1:13" ht="21.6" x14ac:dyDescent="0.25">
      <c r="A127" s="54"/>
      <c r="C127" s="55"/>
      <c r="D127" s="56"/>
      <c r="E127" s="55"/>
      <c r="F127" s="56"/>
      <c r="G127" s="55"/>
      <c r="H127" s="56"/>
      <c r="I127" s="55"/>
      <c r="J127" s="56"/>
      <c r="K127" s="55"/>
      <c r="L127" s="56"/>
      <c r="M127" s="55"/>
    </row>
    <row r="128" spans="1:13" ht="21.6" x14ac:dyDescent="0.25">
      <c r="A128" s="54"/>
      <c r="C128" s="55"/>
      <c r="D128" s="56"/>
      <c r="E128" s="55"/>
      <c r="F128" s="56"/>
      <c r="G128" s="55"/>
      <c r="H128" s="56"/>
      <c r="I128" s="55"/>
      <c r="J128" s="56"/>
      <c r="K128" s="55"/>
      <c r="L128" s="56"/>
      <c r="M128" s="55"/>
    </row>
    <row r="129" spans="1:13" ht="21.6" x14ac:dyDescent="0.25">
      <c r="A129" s="54"/>
      <c r="C129" s="55"/>
      <c r="D129" s="56"/>
      <c r="E129" s="55"/>
      <c r="F129" s="56"/>
      <c r="G129" s="55"/>
      <c r="H129" s="56"/>
      <c r="I129" s="55"/>
      <c r="J129" s="56"/>
      <c r="K129" s="55"/>
      <c r="L129" s="56"/>
      <c r="M129" s="55"/>
    </row>
    <row r="130" spans="1:13" ht="21.6" x14ac:dyDescent="0.25">
      <c r="A130" s="54"/>
      <c r="C130" s="55"/>
      <c r="D130" s="56"/>
      <c r="E130" s="55"/>
      <c r="F130" s="56"/>
      <c r="G130" s="55"/>
      <c r="H130" s="56"/>
      <c r="I130" s="55"/>
      <c r="J130" s="56"/>
      <c r="K130" s="55"/>
      <c r="L130" s="56"/>
      <c r="M130" s="55"/>
    </row>
    <row r="131" spans="1:13" ht="21.6" x14ac:dyDescent="0.25">
      <c r="A131" s="54"/>
      <c r="C131" s="55"/>
      <c r="D131" s="56"/>
      <c r="E131" s="55"/>
      <c r="F131" s="56"/>
      <c r="G131" s="55"/>
      <c r="H131" s="56"/>
      <c r="I131" s="55"/>
      <c r="J131" s="56"/>
      <c r="K131" s="55"/>
      <c r="L131" s="56"/>
      <c r="M131" s="55"/>
    </row>
    <row r="132" spans="1:13" ht="21.6" x14ac:dyDescent="0.25">
      <c r="A132" s="54"/>
      <c r="C132" s="55"/>
      <c r="D132" s="56"/>
      <c r="E132" s="55"/>
      <c r="F132" s="56"/>
      <c r="G132" s="55"/>
      <c r="H132" s="56"/>
      <c r="I132" s="55"/>
      <c r="J132" s="56"/>
      <c r="K132" s="55"/>
      <c r="L132" s="56"/>
      <c r="M132" s="55"/>
    </row>
    <row r="133" spans="1:13" ht="21.6" x14ac:dyDescent="0.25">
      <c r="A133" s="54"/>
      <c r="C133" s="55"/>
      <c r="D133" s="56"/>
      <c r="E133" s="55"/>
      <c r="F133" s="56"/>
      <c r="G133" s="55"/>
      <c r="H133" s="56"/>
      <c r="I133" s="55"/>
      <c r="J133" s="56"/>
      <c r="K133" s="55"/>
      <c r="L133" s="56"/>
      <c r="M133" s="55"/>
    </row>
    <row r="134" spans="1:13" ht="21.6" x14ac:dyDescent="0.25">
      <c r="A134" s="54"/>
      <c r="C134" s="55"/>
      <c r="D134" s="56"/>
      <c r="E134" s="55"/>
      <c r="F134" s="56"/>
      <c r="G134" s="55"/>
      <c r="H134" s="56"/>
      <c r="I134" s="55"/>
      <c r="J134" s="56"/>
      <c r="K134" s="55"/>
      <c r="L134" s="56"/>
      <c r="M134" s="55"/>
    </row>
    <row r="135" spans="1:13" ht="21.6" x14ac:dyDescent="0.25">
      <c r="A135" s="54"/>
      <c r="C135" s="55"/>
      <c r="D135" s="56"/>
      <c r="E135" s="55"/>
      <c r="F135" s="56"/>
      <c r="G135" s="55"/>
      <c r="H135" s="56"/>
      <c r="I135" s="55"/>
      <c r="J135" s="56"/>
      <c r="K135" s="55"/>
      <c r="L135" s="56"/>
      <c r="M135" s="55"/>
    </row>
    <row r="136" spans="1:13" ht="21.6" x14ac:dyDescent="0.25">
      <c r="A136" s="54"/>
      <c r="C136" s="55"/>
      <c r="D136" s="56"/>
      <c r="E136" s="55"/>
      <c r="F136" s="56"/>
      <c r="G136" s="55"/>
      <c r="H136" s="56"/>
      <c r="I136" s="55"/>
      <c r="J136" s="56"/>
      <c r="K136" s="55"/>
      <c r="L136" s="56"/>
      <c r="M136" s="55"/>
    </row>
    <row r="137" spans="1:13" ht="21.6" x14ac:dyDescent="0.25">
      <c r="A137" s="54"/>
      <c r="C137" s="55"/>
      <c r="D137" s="56"/>
      <c r="E137" s="55"/>
      <c r="F137" s="56"/>
      <c r="G137" s="55"/>
      <c r="H137" s="56"/>
      <c r="I137" s="55"/>
      <c r="J137" s="56"/>
      <c r="K137" s="55"/>
      <c r="L137" s="56"/>
      <c r="M137" s="55"/>
    </row>
    <row r="138" spans="1:13" ht="21.6" x14ac:dyDescent="0.25">
      <c r="A138" s="54"/>
      <c r="C138" s="55"/>
      <c r="D138" s="56"/>
      <c r="E138" s="55"/>
      <c r="F138" s="56"/>
      <c r="G138" s="55"/>
      <c r="H138" s="56"/>
      <c r="I138" s="55"/>
      <c r="J138" s="56"/>
      <c r="K138" s="55"/>
      <c r="L138" s="56"/>
      <c r="M138" s="55"/>
    </row>
    <row r="139" spans="1:13" ht="21.6" x14ac:dyDescent="0.25">
      <c r="A139" s="54"/>
      <c r="C139" s="55"/>
      <c r="D139" s="56"/>
      <c r="E139" s="55"/>
      <c r="F139" s="56"/>
      <c r="G139" s="55"/>
      <c r="H139" s="56"/>
      <c r="I139" s="55"/>
      <c r="J139" s="56"/>
      <c r="K139" s="55"/>
      <c r="L139" s="56"/>
      <c r="M139" s="55"/>
    </row>
    <row r="140" spans="1:13" ht="21.6" x14ac:dyDescent="0.25">
      <c r="A140" s="54"/>
      <c r="C140" s="55"/>
      <c r="D140" s="56"/>
      <c r="E140" s="55"/>
      <c r="F140" s="56"/>
      <c r="G140" s="55"/>
      <c r="H140" s="56"/>
      <c r="I140" s="55"/>
      <c r="J140" s="56"/>
      <c r="K140" s="55"/>
      <c r="L140" s="56"/>
      <c r="M140" s="55"/>
    </row>
    <row r="141" spans="1:13" ht="21.6" x14ac:dyDescent="0.25">
      <c r="A141" s="54"/>
      <c r="C141" s="55"/>
      <c r="D141" s="56"/>
      <c r="E141" s="55"/>
      <c r="F141" s="56"/>
      <c r="G141" s="55"/>
      <c r="H141" s="56"/>
      <c r="I141" s="55"/>
      <c r="J141" s="56"/>
      <c r="K141" s="55"/>
      <c r="L141" s="56"/>
      <c r="M141" s="55"/>
    </row>
    <row r="142" spans="1:13" ht="21.6" x14ac:dyDescent="0.25">
      <c r="A142" s="54"/>
      <c r="C142" s="55"/>
      <c r="D142" s="56"/>
      <c r="E142" s="55"/>
      <c r="F142" s="56"/>
      <c r="G142" s="55"/>
      <c r="H142" s="56"/>
      <c r="I142" s="55"/>
      <c r="J142" s="56"/>
      <c r="K142" s="55"/>
      <c r="L142" s="56"/>
      <c r="M142" s="55"/>
    </row>
    <row r="143" spans="1:13" ht="21.6" x14ac:dyDescent="0.25">
      <c r="A143" s="54"/>
      <c r="C143" s="55"/>
      <c r="D143" s="56"/>
      <c r="E143" s="55"/>
      <c r="F143" s="56"/>
      <c r="G143" s="55"/>
      <c r="H143" s="56"/>
      <c r="I143" s="55"/>
      <c r="J143" s="56"/>
      <c r="K143" s="55"/>
      <c r="L143" s="56"/>
      <c r="M143" s="55"/>
    </row>
    <row r="144" spans="1:13" ht="21.6" x14ac:dyDescent="0.25">
      <c r="A144" s="54"/>
      <c r="C144" s="55"/>
      <c r="D144" s="56"/>
      <c r="E144" s="55"/>
      <c r="F144" s="56"/>
      <c r="G144" s="55"/>
      <c r="H144" s="56"/>
      <c r="I144" s="55"/>
      <c r="J144" s="56"/>
      <c r="K144" s="55"/>
      <c r="L144" s="56"/>
      <c r="M144" s="55"/>
    </row>
    <row r="145" spans="1:13" ht="21.6" x14ac:dyDescent="0.25">
      <c r="A145" s="54"/>
      <c r="C145" s="55"/>
      <c r="D145" s="56"/>
      <c r="E145" s="55"/>
      <c r="F145" s="56"/>
      <c r="G145" s="55"/>
      <c r="H145" s="56"/>
      <c r="I145" s="55"/>
      <c r="J145" s="56"/>
      <c r="K145" s="55"/>
      <c r="L145" s="56"/>
      <c r="M145" s="55"/>
    </row>
    <row r="146" spans="1:13" ht="21.6" x14ac:dyDescent="0.25">
      <c r="A146" s="54"/>
      <c r="C146" s="55"/>
      <c r="D146" s="56"/>
      <c r="E146" s="55"/>
      <c r="F146" s="56"/>
      <c r="G146" s="55"/>
      <c r="H146" s="56"/>
      <c r="I146" s="55"/>
      <c r="J146" s="56"/>
      <c r="K146" s="55"/>
      <c r="L146" s="56"/>
      <c r="M146" s="55"/>
    </row>
    <row r="147" spans="1:13" ht="21.6" x14ac:dyDescent="0.25">
      <c r="A147" s="54"/>
      <c r="C147" s="55"/>
      <c r="D147" s="56"/>
      <c r="E147" s="55"/>
      <c r="F147" s="56"/>
      <c r="G147" s="55"/>
      <c r="H147" s="56"/>
      <c r="I147" s="55"/>
      <c r="J147" s="56"/>
      <c r="K147" s="55"/>
      <c r="L147" s="56"/>
      <c r="M147" s="55"/>
    </row>
    <row r="148" spans="1:13" ht="21.6" x14ac:dyDescent="0.25">
      <c r="A148" s="54"/>
      <c r="C148" s="55"/>
      <c r="D148" s="56"/>
      <c r="E148" s="55"/>
      <c r="F148" s="56"/>
      <c r="G148" s="55"/>
      <c r="H148" s="56"/>
      <c r="I148" s="55"/>
      <c r="J148" s="56"/>
      <c r="K148" s="55"/>
      <c r="L148" s="56"/>
      <c r="M148" s="55"/>
    </row>
    <row r="149" spans="1:13" ht="21.6" x14ac:dyDescent="0.25">
      <c r="A149" s="54"/>
      <c r="C149" s="55"/>
      <c r="D149" s="56"/>
      <c r="E149" s="55"/>
      <c r="F149" s="56"/>
      <c r="G149" s="55"/>
      <c r="H149" s="56"/>
      <c r="I149" s="55"/>
      <c r="J149" s="56"/>
      <c r="K149" s="55"/>
      <c r="L149" s="56"/>
      <c r="M149" s="55"/>
    </row>
    <row r="150" spans="1:13" ht="21.6" x14ac:dyDescent="0.25">
      <c r="A150" s="54"/>
      <c r="C150" s="55"/>
      <c r="D150" s="56"/>
      <c r="E150" s="55"/>
      <c r="F150" s="56"/>
      <c r="G150" s="55"/>
      <c r="H150" s="56"/>
      <c r="I150" s="55"/>
      <c r="J150" s="56"/>
      <c r="K150" s="55"/>
      <c r="L150" s="56"/>
      <c r="M150" s="55"/>
    </row>
    <row r="151" spans="1:13" ht="21.6" x14ac:dyDescent="0.25">
      <c r="A151" s="54"/>
      <c r="C151" s="55"/>
      <c r="D151" s="56"/>
      <c r="E151" s="55"/>
      <c r="F151" s="56"/>
      <c r="G151" s="55"/>
      <c r="H151" s="56"/>
      <c r="I151" s="55"/>
      <c r="J151" s="56"/>
      <c r="K151" s="55"/>
      <c r="L151" s="56"/>
      <c r="M151" s="55"/>
    </row>
    <row r="152" spans="1:13" ht="21.6" x14ac:dyDescent="0.25">
      <c r="A152" s="54"/>
      <c r="C152" s="55"/>
      <c r="D152" s="56"/>
      <c r="E152" s="55"/>
      <c r="F152" s="56"/>
      <c r="G152" s="55"/>
      <c r="H152" s="56"/>
      <c r="I152" s="55"/>
      <c r="J152" s="56"/>
      <c r="K152" s="55"/>
      <c r="L152" s="56"/>
      <c r="M152" s="55"/>
    </row>
    <row r="153" spans="1:13" ht="21.6" x14ac:dyDescent="0.25">
      <c r="A153" s="54"/>
      <c r="C153" s="55"/>
      <c r="D153" s="56"/>
      <c r="E153" s="55"/>
      <c r="F153" s="56"/>
      <c r="G153" s="55"/>
      <c r="H153" s="56"/>
      <c r="I153" s="55"/>
      <c r="J153" s="56"/>
      <c r="K153" s="55"/>
      <c r="L153" s="56"/>
      <c r="M153" s="55"/>
    </row>
    <row r="154" spans="1:13" ht="21.6" x14ac:dyDescent="0.25">
      <c r="A154" s="54"/>
      <c r="C154" s="55"/>
      <c r="D154" s="56"/>
      <c r="E154" s="55"/>
      <c r="F154" s="56"/>
      <c r="G154" s="55"/>
      <c r="H154" s="56"/>
      <c r="I154" s="55"/>
      <c r="J154" s="56"/>
      <c r="K154" s="55"/>
      <c r="L154" s="56"/>
      <c r="M154" s="55"/>
    </row>
    <row r="155" spans="1:13" ht="21.6" x14ac:dyDescent="0.25">
      <c r="A155" s="54"/>
      <c r="C155" s="55"/>
      <c r="D155" s="56"/>
      <c r="E155" s="55"/>
      <c r="F155" s="56"/>
      <c r="G155" s="55"/>
      <c r="H155" s="56"/>
      <c r="I155" s="55"/>
      <c r="J155" s="56"/>
      <c r="K155" s="55"/>
      <c r="L155" s="56"/>
      <c r="M155" s="55"/>
    </row>
    <row r="156" spans="1:13" ht="21.6" x14ac:dyDescent="0.25">
      <c r="A156" s="54"/>
      <c r="C156" s="55"/>
      <c r="D156" s="56"/>
      <c r="E156" s="55"/>
      <c r="F156" s="56"/>
      <c r="G156" s="55"/>
      <c r="H156" s="56"/>
      <c r="I156" s="55"/>
      <c r="J156" s="56"/>
      <c r="K156" s="55"/>
      <c r="L156" s="56"/>
      <c r="M156" s="55"/>
    </row>
    <row r="157" spans="1:13" ht="21.6" x14ac:dyDescent="0.25">
      <c r="A157" s="54"/>
      <c r="C157" s="55"/>
      <c r="D157" s="56"/>
      <c r="E157" s="55"/>
      <c r="F157" s="56"/>
      <c r="G157" s="55"/>
      <c r="H157" s="56"/>
      <c r="I157" s="55"/>
      <c r="J157" s="56"/>
      <c r="K157" s="55"/>
      <c r="L157" s="56"/>
      <c r="M157" s="55"/>
    </row>
    <row r="158" spans="1:13" ht="21.6" x14ac:dyDescent="0.25">
      <c r="A158" s="54"/>
      <c r="C158" s="55"/>
      <c r="D158" s="56"/>
      <c r="E158" s="55"/>
      <c r="F158" s="56"/>
      <c r="G158" s="55"/>
      <c r="H158" s="56"/>
      <c r="I158" s="55"/>
      <c r="J158" s="56"/>
      <c r="K158" s="55"/>
      <c r="L158" s="56"/>
      <c r="M158" s="55"/>
    </row>
    <row r="159" spans="1:13" ht="21.6" x14ac:dyDescent="0.25">
      <c r="A159" s="54"/>
      <c r="C159" s="55"/>
      <c r="D159" s="56"/>
      <c r="E159" s="55"/>
      <c r="F159" s="56"/>
      <c r="G159" s="55"/>
      <c r="H159" s="56"/>
      <c r="I159" s="55"/>
      <c r="J159" s="56"/>
      <c r="K159" s="55"/>
      <c r="L159" s="56"/>
      <c r="M159" s="55"/>
    </row>
    <row r="160" spans="1:13" ht="21.6" x14ac:dyDescent="0.25">
      <c r="A160" s="54"/>
      <c r="C160" s="55"/>
      <c r="D160" s="56"/>
      <c r="E160" s="55"/>
      <c r="F160" s="56"/>
      <c r="G160" s="55"/>
      <c r="H160" s="56"/>
      <c r="I160" s="55"/>
      <c r="J160" s="56"/>
      <c r="K160" s="55"/>
      <c r="L160" s="56"/>
      <c r="M160" s="55"/>
    </row>
    <row r="161" spans="1:13" ht="21.6" x14ac:dyDescent="0.25">
      <c r="A161" s="54"/>
      <c r="C161" s="55"/>
      <c r="D161" s="56"/>
      <c r="E161" s="55"/>
      <c r="F161" s="56"/>
      <c r="G161" s="55"/>
      <c r="H161" s="56"/>
      <c r="I161" s="55"/>
      <c r="J161" s="56"/>
      <c r="K161" s="55"/>
      <c r="L161" s="56"/>
      <c r="M161" s="55"/>
    </row>
    <row r="162" spans="1:13" ht="21.6" x14ac:dyDescent="0.25">
      <c r="A162" s="54"/>
      <c r="C162" s="55"/>
      <c r="D162" s="56"/>
      <c r="E162" s="55"/>
      <c r="F162" s="56"/>
      <c r="G162" s="55"/>
      <c r="H162" s="56"/>
      <c r="I162" s="55"/>
      <c r="J162" s="56"/>
      <c r="K162" s="55"/>
      <c r="L162" s="56"/>
      <c r="M162" s="55"/>
    </row>
    <row r="163" spans="1:13" ht="21.6" x14ac:dyDescent="0.25">
      <c r="A163" s="54"/>
      <c r="C163" s="55"/>
      <c r="D163" s="56"/>
      <c r="E163" s="55"/>
      <c r="F163" s="56"/>
      <c r="G163" s="55"/>
      <c r="H163" s="56"/>
      <c r="I163" s="55"/>
      <c r="J163" s="56"/>
      <c r="K163" s="55"/>
      <c r="L163" s="56"/>
      <c r="M163" s="55"/>
    </row>
    <row r="164" spans="1:13" ht="21.6" x14ac:dyDescent="0.25">
      <c r="A164" s="54"/>
      <c r="C164" s="55"/>
      <c r="D164" s="56"/>
      <c r="E164" s="55"/>
      <c r="F164" s="56"/>
      <c r="G164" s="55"/>
      <c r="H164" s="56"/>
      <c r="I164" s="55"/>
      <c r="J164" s="56"/>
      <c r="K164" s="55"/>
      <c r="L164" s="56"/>
      <c r="M164" s="55"/>
    </row>
    <row r="165" spans="1:13" ht="21.6" x14ac:dyDescent="0.25">
      <c r="A165" s="54"/>
      <c r="C165" s="55"/>
      <c r="D165" s="56"/>
      <c r="E165" s="55"/>
      <c r="F165" s="56"/>
      <c r="G165" s="55"/>
      <c r="H165" s="56"/>
      <c r="I165" s="55"/>
      <c r="J165" s="56"/>
      <c r="K165" s="55"/>
      <c r="L165" s="56"/>
      <c r="M165" s="55"/>
    </row>
    <row r="166" spans="1:13" ht="21.6" x14ac:dyDescent="0.25">
      <c r="A166" s="54"/>
      <c r="C166" s="55"/>
      <c r="D166" s="56"/>
      <c r="E166" s="55"/>
      <c r="F166" s="56"/>
      <c r="G166" s="55"/>
      <c r="H166" s="56"/>
      <c r="I166" s="55"/>
      <c r="J166" s="56"/>
      <c r="K166" s="55"/>
      <c r="L166" s="56"/>
      <c r="M166" s="55"/>
    </row>
    <row r="167" spans="1:13" ht="21.6" x14ac:dyDescent="0.25">
      <c r="A167" s="54"/>
      <c r="C167" s="55"/>
      <c r="D167" s="56"/>
      <c r="E167" s="55"/>
      <c r="F167" s="56"/>
      <c r="G167" s="55"/>
      <c r="H167" s="56"/>
      <c r="I167" s="55"/>
      <c r="J167" s="56"/>
      <c r="K167" s="55"/>
      <c r="L167" s="56"/>
      <c r="M167" s="55"/>
    </row>
    <row r="168" spans="1:13" ht="21.6" x14ac:dyDescent="0.25">
      <c r="A168" s="54"/>
      <c r="C168" s="55"/>
      <c r="D168" s="56"/>
      <c r="E168" s="55"/>
      <c r="F168" s="56"/>
      <c r="G168" s="55"/>
      <c r="H168" s="56"/>
      <c r="I168" s="55"/>
      <c r="J168" s="56"/>
      <c r="K168" s="55"/>
      <c r="L168" s="56"/>
      <c r="M168" s="55"/>
    </row>
    <row r="169" spans="1:13" ht="21.6" x14ac:dyDescent="0.25">
      <c r="A169" s="54"/>
      <c r="C169" s="55"/>
      <c r="D169" s="56"/>
      <c r="E169" s="55"/>
      <c r="F169" s="56"/>
      <c r="G169" s="55"/>
      <c r="H169" s="56"/>
      <c r="I169" s="55"/>
      <c r="J169" s="56"/>
      <c r="K169" s="55"/>
      <c r="L169" s="56"/>
      <c r="M169" s="55"/>
    </row>
    <row r="170" spans="1:13" ht="21.6" x14ac:dyDescent="0.25">
      <c r="A170" s="54"/>
      <c r="C170" s="55"/>
      <c r="D170" s="56"/>
      <c r="E170" s="55"/>
      <c r="F170" s="56"/>
      <c r="G170" s="55"/>
      <c r="H170" s="56"/>
      <c r="I170" s="55"/>
      <c r="J170" s="56"/>
      <c r="K170" s="55"/>
      <c r="L170" s="56"/>
      <c r="M170" s="55"/>
    </row>
    <row r="171" spans="1:13" ht="21.6" x14ac:dyDescent="0.25">
      <c r="A171" s="54"/>
      <c r="C171" s="55"/>
      <c r="D171" s="56"/>
      <c r="E171" s="55"/>
      <c r="F171" s="56"/>
      <c r="G171" s="55"/>
      <c r="H171" s="56"/>
      <c r="I171" s="55"/>
      <c r="J171" s="56"/>
      <c r="K171" s="55"/>
      <c r="L171" s="56"/>
      <c r="M171" s="55"/>
    </row>
    <row r="172" spans="1:13" ht="22.2" thickBot="1" x14ac:dyDescent="0.3">
      <c r="A172" s="54"/>
      <c r="C172" s="55"/>
      <c r="D172" s="56"/>
      <c r="E172" s="55"/>
      <c r="F172" s="56"/>
      <c r="G172" s="55"/>
      <c r="H172" s="56"/>
      <c r="I172" s="55"/>
      <c r="J172" s="56"/>
      <c r="K172" s="55"/>
      <c r="L172" s="56"/>
      <c r="M172" s="55"/>
    </row>
  </sheetData>
  <mergeCells count="8">
    <mergeCell ref="A7:A8"/>
    <mergeCell ref="C7:G7"/>
    <mergeCell ref="I7:M7"/>
    <mergeCell ref="A1:M1"/>
    <mergeCell ref="A2:M2"/>
    <mergeCell ref="A3:M3"/>
    <mergeCell ref="A5:M5"/>
    <mergeCell ref="C6:M6"/>
  </mergeCells>
  <pageMargins left="0.39" right="0.39" top="0.39" bottom="0.39" header="0" footer="0"/>
  <pageSetup scale="41" fitToHeight="0" orientation="landscape" r:id="rId1"/>
  <rowBreaks count="1" manualBreakCount="1">
    <brk id="12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view="pageBreakPreview" topLeftCell="C1" zoomScale="80" zoomScaleNormal="100" zoomScaleSheetLayoutView="80" workbookViewId="0">
      <selection activeCell="M13" sqref="M13"/>
    </sheetView>
  </sheetViews>
  <sheetFormatPr defaultRowHeight="13.2" x14ac:dyDescent="0.25"/>
  <cols>
    <col min="1" max="1" width="39" style="44" customWidth="1"/>
    <col min="2" max="2" width="1.44140625" style="44" customWidth="1"/>
    <col min="3" max="3" width="27.44140625" style="44" customWidth="1"/>
    <col min="4" max="4" width="1.44140625" style="44" customWidth="1"/>
    <col min="5" max="5" width="26.33203125" style="44" customWidth="1"/>
    <col min="6" max="6" width="1.44140625" style="44" customWidth="1"/>
    <col min="7" max="7" width="24.109375" style="44" customWidth="1"/>
    <col min="8" max="8" width="1.44140625" style="44" customWidth="1"/>
    <col min="9" max="9" width="24.109375" style="44" customWidth="1"/>
    <col min="10" max="10" width="1.44140625" style="44" customWidth="1"/>
    <col min="11" max="11" width="24.109375" style="44" customWidth="1"/>
    <col min="12" max="12" width="1.44140625" style="44" customWidth="1"/>
    <col min="13" max="13" width="24.109375" style="44" customWidth="1"/>
    <col min="14" max="14" width="1.44140625" style="44" customWidth="1"/>
    <col min="15" max="16384" width="8.88671875" style="44"/>
  </cols>
  <sheetData>
    <row r="1" spans="1:13" ht="40.5" customHeight="1" x14ac:dyDescent="0.25">
      <c r="A1" s="182" t="str">
        <f>درآمد!A1</f>
        <v>صندوق سرمایه گذاری بخشی پتروشیمی دماوند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40.5" customHeight="1" x14ac:dyDescent="0.25">
      <c r="A2" s="182" t="str">
        <f>درآمد!A2</f>
        <v>صورت وضعیت درآمدها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40.5" customHeight="1" x14ac:dyDescent="0.25">
      <c r="A3" s="182" t="str">
        <f>درآمد!A3</f>
        <v>دوره یک ماهه منتهی به 29 اسفند 1404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40.5" customHeight="1" x14ac:dyDescent="0.25"/>
    <row r="5" spans="1:13" ht="40.5" customHeight="1" x14ac:dyDescent="0.25">
      <c r="A5" s="178" t="s">
        <v>188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13" ht="40.5" customHeight="1" x14ac:dyDescent="1">
      <c r="A6" s="91"/>
      <c r="B6" s="91"/>
      <c r="C6" s="181" t="s">
        <v>99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ht="40.5" customHeight="1" thickBot="1" x14ac:dyDescent="0.95">
      <c r="A7" s="179" t="s">
        <v>66</v>
      </c>
      <c r="C7" s="175" t="s">
        <v>157</v>
      </c>
      <c r="D7" s="175"/>
      <c r="E7" s="175"/>
      <c r="F7" s="175"/>
      <c r="G7" s="175"/>
      <c r="H7" s="52"/>
      <c r="I7" s="175" t="s">
        <v>158</v>
      </c>
      <c r="J7" s="175"/>
      <c r="K7" s="175"/>
      <c r="L7" s="175"/>
      <c r="M7" s="175"/>
    </row>
    <row r="8" spans="1:13" ht="40.5" customHeight="1" thickBot="1" x14ac:dyDescent="0.45">
      <c r="A8" s="180"/>
      <c r="C8" s="50" t="s">
        <v>85</v>
      </c>
      <c r="D8" s="51"/>
      <c r="E8" s="50" t="s">
        <v>83</v>
      </c>
      <c r="F8" s="51"/>
      <c r="G8" s="50" t="s">
        <v>86</v>
      </c>
      <c r="H8" s="52"/>
      <c r="I8" s="50" t="s">
        <v>85</v>
      </c>
      <c r="J8" s="51"/>
      <c r="K8" s="50" t="s">
        <v>83</v>
      </c>
      <c r="L8" s="51"/>
      <c r="M8" s="50" t="s">
        <v>86</v>
      </c>
    </row>
    <row r="9" spans="1:13" ht="40.5" customHeight="1" x14ac:dyDescent="0.25">
      <c r="A9" s="59" t="s">
        <v>102</v>
      </c>
      <c r="C9" s="60">
        <v>122255</v>
      </c>
      <c r="D9" s="56"/>
      <c r="E9" s="60">
        <v>0</v>
      </c>
      <c r="F9" s="56"/>
      <c r="G9" s="60">
        <f>C9+E9</f>
        <v>122255</v>
      </c>
      <c r="H9" s="56"/>
      <c r="I9" s="60">
        <v>546228753</v>
      </c>
      <c r="J9" s="56"/>
      <c r="K9" s="60">
        <v>0</v>
      </c>
      <c r="L9" s="56"/>
      <c r="M9" s="60">
        <f>I9+K9</f>
        <v>546228753</v>
      </c>
    </row>
    <row r="10" spans="1:13" ht="40.5" customHeight="1" x14ac:dyDescent="0.25">
      <c r="A10" s="59" t="s">
        <v>103</v>
      </c>
      <c r="C10" s="60">
        <v>283928</v>
      </c>
      <c r="D10" s="56"/>
      <c r="E10" s="60">
        <v>0</v>
      </c>
      <c r="F10" s="56"/>
      <c r="G10" s="60">
        <f>C10+E10</f>
        <v>283928</v>
      </c>
      <c r="H10" s="56"/>
      <c r="I10" s="60">
        <v>376750273</v>
      </c>
      <c r="J10" s="56"/>
      <c r="K10" s="60">
        <v>0</v>
      </c>
      <c r="L10" s="56"/>
      <c r="M10" s="60">
        <f>I10+K10</f>
        <v>376750273</v>
      </c>
    </row>
    <row r="11" spans="1:13" ht="40.5" customHeight="1" thickBot="1" x14ac:dyDescent="0.3">
      <c r="A11" s="59" t="s">
        <v>182</v>
      </c>
      <c r="C11" s="61">
        <v>2107</v>
      </c>
      <c r="D11" s="56"/>
      <c r="E11" s="61">
        <v>0</v>
      </c>
      <c r="F11" s="56"/>
      <c r="G11" s="61">
        <f>C11+E11</f>
        <v>2107</v>
      </c>
      <c r="H11" s="56"/>
      <c r="I11" s="61">
        <v>1014702</v>
      </c>
      <c r="J11" s="56"/>
      <c r="K11" s="61">
        <v>0</v>
      </c>
      <c r="L11" s="56"/>
      <c r="M11" s="61">
        <f>I11+K11</f>
        <v>1014702</v>
      </c>
    </row>
    <row r="12" spans="1:13" ht="40.5" customHeight="1" thickBot="1" x14ac:dyDescent="0.3">
      <c r="A12" s="67" t="s">
        <v>47</v>
      </c>
      <c r="C12" s="90">
        <f>SUM(C9:C11)</f>
        <v>408290</v>
      </c>
      <c r="D12" s="65"/>
      <c r="E12" s="90">
        <f>SUM(E9:E11)</f>
        <v>0</v>
      </c>
      <c r="F12" s="65"/>
      <c r="G12" s="90">
        <f>SUM(G9:G11)</f>
        <v>408290</v>
      </c>
      <c r="H12" s="65"/>
      <c r="I12" s="90">
        <f>SUM(I9:I11)</f>
        <v>923993728</v>
      </c>
      <c r="J12" s="65"/>
      <c r="K12" s="90">
        <f>SUM(K9:K11)</f>
        <v>0</v>
      </c>
      <c r="L12" s="65"/>
      <c r="M12" s="90">
        <f>SUM(M9:M11)</f>
        <v>923993728</v>
      </c>
    </row>
    <row r="13" spans="1:13" ht="13.8" thickTop="1" x14ac:dyDescent="0.25"/>
    <row r="14" spans="1:13" ht="21.6" x14ac:dyDescent="0.25"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3" ht="21.6" x14ac:dyDescent="0.25"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67"/>
  <sheetViews>
    <sheetView rightToLeft="1" view="pageBreakPreview" topLeftCell="A54" zoomScale="75" zoomScaleNormal="100" zoomScaleSheetLayoutView="75" workbookViewId="0">
      <selection activeCell="G75" sqref="G75"/>
    </sheetView>
  </sheetViews>
  <sheetFormatPr defaultColWidth="9.109375" defaultRowHeight="16.2" x14ac:dyDescent="0.5"/>
  <cols>
    <col min="1" max="1" width="45.21875" style="69" bestFit="1" customWidth="1"/>
    <col min="2" max="2" width="1.44140625" style="69" customWidth="1"/>
    <col min="3" max="3" width="25.109375" style="69" customWidth="1"/>
    <col min="4" max="4" width="1.44140625" style="69" customWidth="1"/>
    <col min="5" max="5" width="29.6640625" style="69" customWidth="1"/>
    <col min="6" max="6" width="1.44140625" style="69" customWidth="1"/>
    <col min="7" max="7" width="27.5546875" style="69" customWidth="1"/>
    <col min="8" max="8" width="1.44140625" style="69" customWidth="1"/>
    <col min="9" max="9" width="37.5546875" style="69" bestFit="1" customWidth="1"/>
    <col min="10" max="10" width="1.44140625" style="69" customWidth="1"/>
    <col min="11" max="11" width="31.33203125" style="69" customWidth="1"/>
    <col min="12" max="12" width="1.44140625" style="69" customWidth="1"/>
    <col min="13" max="13" width="34.109375" style="69" customWidth="1"/>
    <col min="14" max="14" width="1.44140625" style="69" customWidth="1"/>
    <col min="15" max="15" width="29.5546875" style="69" customWidth="1"/>
    <col min="16" max="16" width="1.44140625" style="69" customWidth="1"/>
    <col min="17" max="17" width="37.5546875" style="69" bestFit="1" customWidth="1"/>
    <col min="18" max="18" width="1.44140625" style="69" customWidth="1"/>
    <col min="19" max="19" width="0.33203125" style="69" customWidth="1"/>
    <col min="20" max="20" width="19" style="69" hidden="1" customWidth="1"/>
    <col min="21" max="21" width="19.33203125" style="69" hidden="1" customWidth="1"/>
    <col min="22" max="22" width="22.21875" style="69" bestFit="1" customWidth="1"/>
    <col min="23" max="16384" width="9.109375" style="69"/>
  </cols>
  <sheetData>
    <row r="1" spans="1:18" ht="45" customHeight="1" x14ac:dyDescent="0.9">
      <c r="A1" s="173" t="str">
        <f>درآمد!A1</f>
        <v>صندوق سرمایه گذاری بخشی پتروشیمی دماوند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48"/>
    </row>
    <row r="2" spans="1:18" ht="45" customHeight="1" x14ac:dyDescent="0.5">
      <c r="A2" s="173" t="str">
        <f>درآمد!A2</f>
        <v>صورت وضعیت درآمدها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70"/>
    </row>
    <row r="3" spans="1:18" ht="45" customHeight="1" x14ac:dyDescent="0.5">
      <c r="A3" s="173" t="str">
        <f>درآمد!A3</f>
        <v>دوره یک ماهه منتهی به 29 اسفند 1404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70"/>
    </row>
    <row r="4" spans="1:18" ht="45" customHeight="1" x14ac:dyDescent="0.7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71"/>
    </row>
    <row r="5" spans="1:18" ht="45" customHeight="1" x14ac:dyDescent="0.5">
      <c r="A5" s="178" t="s">
        <v>119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72"/>
    </row>
    <row r="6" spans="1:18" ht="45" customHeight="1" x14ac:dyDescent="1">
      <c r="A6" s="150"/>
      <c r="B6" s="150"/>
      <c r="C6" s="177" t="s">
        <v>99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72"/>
    </row>
    <row r="7" spans="1:18" ht="45" customHeight="1" thickBot="1" x14ac:dyDescent="1.05">
      <c r="A7" s="179" t="s">
        <v>66</v>
      </c>
      <c r="B7" s="184"/>
      <c r="C7" s="161" t="s">
        <v>157</v>
      </c>
      <c r="D7" s="161"/>
      <c r="E7" s="161"/>
      <c r="F7" s="161"/>
      <c r="G7" s="161"/>
      <c r="H7" s="161"/>
      <c r="I7" s="161"/>
      <c r="J7" s="185"/>
      <c r="K7" s="161" t="s">
        <v>158</v>
      </c>
      <c r="L7" s="161"/>
      <c r="M7" s="161"/>
      <c r="N7" s="161"/>
      <c r="O7" s="161"/>
      <c r="P7" s="161"/>
      <c r="Q7" s="161"/>
      <c r="R7" s="73"/>
    </row>
    <row r="8" spans="1:18" ht="45" customHeight="1" thickBot="1" x14ac:dyDescent="0.85">
      <c r="A8" s="180"/>
      <c r="B8" s="184"/>
      <c r="C8" s="74" t="s">
        <v>6</v>
      </c>
      <c r="D8" s="186"/>
      <c r="E8" s="74" t="s">
        <v>8</v>
      </c>
      <c r="F8" s="186"/>
      <c r="G8" s="74" t="s">
        <v>88</v>
      </c>
      <c r="H8" s="186"/>
      <c r="I8" s="151" t="s">
        <v>120</v>
      </c>
      <c r="J8" s="187"/>
      <c r="K8" s="74" t="s">
        <v>6</v>
      </c>
      <c r="L8" s="186"/>
      <c r="M8" s="74" t="s">
        <v>8</v>
      </c>
      <c r="N8" s="186"/>
      <c r="O8" s="74" t="s">
        <v>88</v>
      </c>
      <c r="P8" s="186"/>
      <c r="Q8" s="151" t="s">
        <v>120</v>
      </c>
      <c r="R8" s="73"/>
    </row>
    <row r="9" spans="1:18" ht="45" customHeight="1" x14ac:dyDescent="0.5">
      <c r="A9" s="77" t="s">
        <v>35</v>
      </c>
      <c r="B9" s="188"/>
      <c r="C9" s="55">
        <v>51902068</v>
      </c>
      <c r="D9" s="55"/>
      <c r="E9" s="55">
        <v>540759082650</v>
      </c>
      <c r="F9" s="55"/>
      <c r="G9" s="55">
        <v>-556209342155</v>
      </c>
      <c r="H9" s="55"/>
      <c r="I9" s="55">
        <v>-15450259505</v>
      </c>
      <c r="J9" s="55"/>
      <c r="K9" s="55">
        <v>51902068</v>
      </c>
      <c r="L9" s="55"/>
      <c r="M9" s="55">
        <v>540759082650</v>
      </c>
      <c r="N9" s="55"/>
      <c r="O9" s="55">
        <v>-426819898287</v>
      </c>
      <c r="P9" s="55"/>
      <c r="Q9" s="55">
        <v>113939184363</v>
      </c>
      <c r="R9" s="73"/>
    </row>
    <row r="10" spans="1:18" ht="45" customHeight="1" x14ac:dyDescent="0.5">
      <c r="A10" s="77" t="s">
        <v>19</v>
      </c>
      <c r="B10" s="188"/>
      <c r="C10" s="55">
        <v>23692688</v>
      </c>
      <c r="D10" s="55"/>
      <c r="E10" s="55">
        <v>306376371175</v>
      </c>
      <c r="F10" s="55"/>
      <c r="G10" s="55">
        <v>-332404414025</v>
      </c>
      <c r="H10" s="55"/>
      <c r="I10" s="55">
        <v>-26028042850</v>
      </c>
      <c r="J10" s="55"/>
      <c r="K10" s="55">
        <v>23692688</v>
      </c>
      <c r="L10" s="55"/>
      <c r="M10" s="55">
        <v>306376371175</v>
      </c>
      <c r="N10" s="55"/>
      <c r="O10" s="55">
        <v>-199520349381</v>
      </c>
      <c r="P10" s="55"/>
      <c r="Q10" s="55">
        <v>106856021794</v>
      </c>
      <c r="R10" s="73"/>
    </row>
    <row r="11" spans="1:18" ht="45" customHeight="1" x14ac:dyDescent="0.5">
      <c r="A11" s="77" t="s">
        <v>40</v>
      </c>
      <c r="B11" s="188"/>
      <c r="C11" s="55">
        <v>11329785</v>
      </c>
      <c r="D11" s="55"/>
      <c r="E11" s="55">
        <v>303651977630</v>
      </c>
      <c r="F11" s="55"/>
      <c r="G11" s="55">
        <v>-314849755918</v>
      </c>
      <c r="H11" s="55"/>
      <c r="I11" s="55">
        <v>-11197778288</v>
      </c>
      <c r="J11" s="55"/>
      <c r="K11" s="55">
        <v>11329785</v>
      </c>
      <c r="L11" s="55"/>
      <c r="M11" s="55">
        <v>303651977630</v>
      </c>
      <c r="N11" s="55"/>
      <c r="O11" s="55">
        <v>-259081855367</v>
      </c>
      <c r="P11" s="55"/>
      <c r="Q11" s="55">
        <v>44570122263</v>
      </c>
      <c r="R11" s="79"/>
    </row>
    <row r="12" spans="1:18" ht="45" customHeight="1" x14ac:dyDescent="0.5">
      <c r="A12" s="77" t="s">
        <v>24</v>
      </c>
      <c r="B12" s="188"/>
      <c r="C12" s="55">
        <v>1019446</v>
      </c>
      <c r="D12" s="55"/>
      <c r="E12" s="55">
        <v>61432383893</v>
      </c>
      <c r="F12" s="55"/>
      <c r="G12" s="55">
        <v>-61037873277</v>
      </c>
      <c r="H12" s="55"/>
      <c r="I12" s="55">
        <v>394510616</v>
      </c>
      <c r="J12" s="55"/>
      <c r="K12" s="55">
        <v>1019446</v>
      </c>
      <c r="L12" s="55"/>
      <c r="M12" s="55">
        <v>61432383893</v>
      </c>
      <c r="N12" s="55"/>
      <c r="O12" s="55">
        <v>-35868763396</v>
      </c>
      <c r="P12" s="55"/>
      <c r="Q12" s="55">
        <v>25563620497</v>
      </c>
      <c r="R12" s="79"/>
    </row>
    <row r="13" spans="1:18" ht="45" customHeight="1" x14ac:dyDescent="0.5">
      <c r="A13" s="77" t="s">
        <v>36</v>
      </c>
      <c r="B13" s="188"/>
      <c r="C13" s="55">
        <v>17812437</v>
      </c>
      <c r="D13" s="55"/>
      <c r="E13" s="55">
        <v>60041115090</v>
      </c>
      <c r="F13" s="55"/>
      <c r="G13" s="55">
        <v>-63024485606</v>
      </c>
      <c r="H13" s="55"/>
      <c r="I13" s="55">
        <v>-2983370516</v>
      </c>
      <c r="J13" s="55"/>
      <c r="K13" s="55">
        <v>17812437</v>
      </c>
      <c r="L13" s="55"/>
      <c r="M13" s="55">
        <v>60041115090</v>
      </c>
      <c r="N13" s="55"/>
      <c r="O13" s="55">
        <v>-35147217601</v>
      </c>
      <c r="P13" s="55"/>
      <c r="Q13" s="55">
        <v>24893897489</v>
      </c>
      <c r="R13" s="79"/>
    </row>
    <row r="14" spans="1:18" ht="45" customHeight="1" x14ac:dyDescent="0.5">
      <c r="A14" s="77" t="s">
        <v>46</v>
      </c>
      <c r="B14" s="188"/>
      <c r="C14" s="55">
        <v>8932996</v>
      </c>
      <c r="D14" s="55"/>
      <c r="E14" s="55">
        <v>64440872450</v>
      </c>
      <c r="F14" s="55"/>
      <c r="G14" s="55">
        <v>-67365973950</v>
      </c>
      <c r="H14" s="55"/>
      <c r="I14" s="55">
        <v>-2925101500</v>
      </c>
      <c r="J14" s="55"/>
      <c r="K14" s="55">
        <v>8932996</v>
      </c>
      <c r="L14" s="55"/>
      <c r="M14" s="55">
        <v>64440872450</v>
      </c>
      <c r="N14" s="55"/>
      <c r="O14" s="55">
        <v>-40614986325</v>
      </c>
      <c r="P14" s="55"/>
      <c r="Q14" s="55">
        <v>23825886125</v>
      </c>
      <c r="R14" s="79"/>
    </row>
    <row r="15" spans="1:18" ht="45" customHeight="1" x14ac:dyDescent="0.5">
      <c r="A15" s="77" t="s">
        <v>27</v>
      </c>
      <c r="B15" s="188"/>
      <c r="C15" s="55">
        <v>6054100</v>
      </c>
      <c r="D15" s="55"/>
      <c r="E15" s="55">
        <v>60793894286</v>
      </c>
      <c r="F15" s="55"/>
      <c r="G15" s="55">
        <v>-63413077874</v>
      </c>
      <c r="H15" s="55"/>
      <c r="I15" s="55">
        <v>-2619183588</v>
      </c>
      <c r="J15" s="55"/>
      <c r="K15" s="55">
        <v>6054100</v>
      </c>
      <c r="L15" s="55"/>
      <c r="M15" s="55">
        <v>60793894286</v>
      </c>
      <c r="N15" s="55"/>
      <c r="O15" s="55">
        <v>-45094680107</v>
      </c>
      <c r="P15" s="55"/>
      <c r="Q15" s="55">
        <v>15699214179</v>
      </c>
      <c r="R15" s="77"/>
    </row>
    <row r="16" spans="1:18" ht="45" customHeight="1" x14ac:dyDescent="0.5">
      <c r="A16" s="77" t="s">
        <v>23</v>
      </c>
      <c r="B16" s="188"/>
      <c r="C16" s="55">
        <v>3856206</v>
      </c>
      <c r="D16" s="55"/>
      <c r="E16" s="55">
        <v>174483727259</v>
      </c>
      <c r="F16" s="55"/>
      <c r="G16" s="55">
        <v>-176846474593</v>
      </c>
      <c r="H16" s="55"/>
      <c r="I16" s="55">
        <v>-2362747334</v>
      </c>
      <c r="J16" s="55"/>
      <c r="K16" s="55">
        <v>3856206</v>
      </c>
      <c r="L16" s="55"/>
      <c r="M16" s="55">
        <v>174483727259</v>
      </c>
      <c r="N16" s="55"/>
      <c r="O16" s="55">
        <v>-165116613785</v>
      </c>
      <c r="P16" s="55"/>
      <c r="Q16" s="55">
        <v>9367113474</v>
      </c>
      <c r="R16" s="77"/>
    </row>
    <row r="17" spans="1:18" ht="45" customHeight="1" x14ac:dyDescent="0.5">
      <c r="A17" s="77" t="s">
        <v>31</v>
      </c>
      <c r="B17" s="188"/>
      <c r="C17" s="55">
        <v>6026569</v>
      </c>
      <c r="D17" s="55"/>
      <c r="E17" s="55">
        <v>113440289302</v>
      </c>
      <c r="F17" s="55"/>
      <c r="G17" s="55">
        <v>-118944736673</v>
      </c>
      <c r="H17" s="55"/>
      <c r="I17" s="55">
        <v>-5504447371</v>
      </c>
      <c r="J17" s="55"/>
      <c r="K17" s="55">
        <v>6026569</v>
      </c>
      <c r="L17" s="55"/>
      <c r="M17" s="55">
        <v>113440289302</v>
      </c>
      <c r="N17" s="55"/>
      <c r="O17" s="55">
        <v>-106275159070</v>
      </c>
      <c r="P17" s="55"/>
      <c r="Q17" s="55">
        <v>7165130232</v>
      </c>
      <c r="R17" s="77"/>
    </row>
    <row r="18" spans="1:18" ht="45" customHeight="1" x14ac:dyDescent="0.5">
      <c r="A18" s="77" t="s">
        <v>164</v>
      </c>
      <c r="B18" s="188"/>
      <c r="C18" s="55">
        <v>1809644</v>
      </c>
      <c r="D18" s="55"/>
      <c r="E18" s="55">
        <v>63476420223</v>
      </c>
      <c r="F18" s="55"/>
      <c r="G18" s="55">
        <v>-62666634772</v>
      </c>
      <c r="H18" s="55"/>
      <c r="I18" s="55">
        <v>809785451</v>
      </c>
      <c r="J18" s="55"/>
      <c r="K18" s="55">
        <v>1809644</v>
      </c>
      <c r="L18" s="55"/>
      <c r="M18" s="55">
        <v>63476420223</v>
      </c>
      <c r="N18" s="55"/>
      <c r="O18" s="55">
        <v>-59270809405</v>
      </c>
      <c r="P18" s="55"/>
      <c r="Q18" s="55">
        <v>4205610818</v>
      </c>
      <c r="R18" s="77"/>
    </row>
    <row r="19" spans="1:18" ht="45" customHeight="1" x14ac:dyDescent="0.5">
      <c r="A19" s="77" t="s">
        <v>29</v>
      </c>
      <c r="B19" s="188"/>
      <c r="C19" s="55">
        <v>2318545</v>
      </c>
      <c r="D19" s="55"/>
      <c r="E19" s="55">
        <v>18865105706</v>
      </c>
      <c r="F19" s="55"/>
      <c r="G19" s="55">
        <v>-19532286274</v>
      </c>
      <c r="H19" s="55"/>
      <c r="I19" s="55">
        <v>-667180568</v>
      </c>
      <c r="J19" s="55"/>
      <c r="K19" s="55">
        <v>2318545</v>
      </c>
      <c r="L19" s="55"/>
      <c r="M19" s="55">
        <v>18865105706</v>
      </c>
      <c r="N19" s="55"/>
      <c r="O19" s="55">
        <v>-15195214464</v>
      </c>
      <c r="P19" s="55"/>
      <c r="Q19" s="55">
        <v>3669891242</v>
      </c>
      <c r="R19" s="77"/>
    </row>
    <row r="20" spans="1:18" ht="45" customHeight="1" x14ac:dyDescent="0.5">
      <c r="A20" s="79" t="s">
        <v>20</v>
      </c>
      <c r="B20" s="188"/>
      <c r="C20" s="60">
        <v>3340700</v>
      </c>
      <c r="D20" s="55"/>
      <c r="E20" s="60">
        <v>35469177362</v>
      </c>
      <c r="F20" s="55"/>
      <c r="G20" s="60">
        <v>-38420256694</v>
      </c>
      <c r="H20" s="55"/>
      <c r="I20" s="60">
        <v>-2951079332</v>
      </c>
      <c r="J20" s="55"/>
      <c r="K20" s="60">
        <v>3340700</v>
      </c>
      <c r="L20" s="55"/>
      <c r="M20" s="60">
        <v>35469177362</v>
      </c>
      <c r="N20" s="55"/>
      <c r="O20" s="60">
        <v>-32212428234</v>
      </c>
      <c r="P20" s="55"/>
      <c r="Q20" s="55">
        <v>3256749128</v>
      </c>
      <c r="R20" s="77"/>
    </row>
    <row r="21" spans="1:18" ht="45" customHeight="1" x14ac:dyDescent="0.5">
      <c r="A21" s="77" t="s">
        <v>44</v>
      </c>
      <c r="B21" s="188"/>
      <c r="C21" s="55">
        <v>1043418</v>
      </c>
      <c r="D21" s="55"/>
      <c r="E21" s="55">
        <v>12724480736</v>
      </c>
      <c r="F21" s="55"/>
      <c r="G21" s="55">
        <v>-14163620542</v>
      </c>
      <c r="H21" s="55"/>
      <c r="I21" s="55">
        <v>-1439139806</v>
      </c>
      <c r="J21" s="55"/>
      <c r="K21" s="55">
        <v>1043418</v>
      </c>
      <c r="L21" s="55"/>
      <c r="M21" s="55">
        <v>12724480736</v>
      </c>
      <c r="N21" s="55"/>
      <c r="O21" s="55">
        <v>-10712100194</v>
      </c>
      <c r="P21" s="55"/>
      <c r="Q21" s="55">
        <v>2012380542</v>
      </c>
      <c r="R21" s="77"/>
    </row>
    <row r="22" spans="1:18" ht="45" customHeight="1" x14ac:dyDescent="0.5">
      <c r="A22" s="77" t="s">
        <v>18</v>
      </c>
      <c r="B22" s="188"/>
      <c r="C22" s="55">
        <v>28647873</v>
      </c>
      <c r="D22" s="55"/>
      <c r="E22" s="55">
        <v>77888404340</v>
      </c>
      <c r="F22" s="55"/>
      <c r="G22" s="55">
        <v>-80468575416</v>
      </c>
      <c r="H22" s="55"/>
      <c r="I22" s="55">
        <v>-2580171076</v>
      </c>
      <c r="J22" s="55"/>
      <c r="K22" s="55">
        <v>28647873</v>
      </c>
      <c r="L22" s="55"/>
      <c r="M22" s="55">
        <v>77888404340</v>
      </c>
      <c r="N22" s="55"/>
      <c r="O22" s="55">
        <v>-75945853376</v>
      </c>
      <c r="P22" s="55"/>
      <c r="Q22" s="55">
        <v>1942550964</v>
      </c>
      <c r="R22" s="77"/>
    </row>
    <row r="23" spans="1:18" ht="45" customHeight="1" x14ac:dyDescent="0.5">
      <c r="A23" s="77" t="s">
        <v>165</v>
      </c>
      <c r="B23" s="188"/>
      <c r="C23" s="55">
        <v>392907</v>
      </c>
      <c r="D23" s="55"/>
      <c r="E23" s="55">
        <v>8343214338</v>
      </c>
      <c r="F23" s="55"/>
      <c r="G23" s="55">
        <v>-8892930796</v>
      </c>
      <c r="H23" s="55"/>
      <c r="I23" s="55">
        <v>-549716458</v>
      </c>
      <c r="J23" s="55"/>
      <c r="K23" s="55">
        <v>392907</v>
      </c>
      <c r="L23" s="55"/>
      <c r="M23" s="55">
        <v>8343214338</v>
      </c>
      <c r="N23" s="55"/>
      <c r="O23" s="55">
        <v>-6528136794</v>
      </c>
      <c r="P23" s="55"/>
      <c r="Q23" s="55">
        <v>1815077544</v>
      </c>
      <c r="R23" s="77"/>
    </row>
    <row r="24" spans="1:18" ht="45" customHeight="1" thickBot="1" x14ac:dyDescent="0.55000000000000004">
      <c r="A24" s="77" t="s">
        <v>163</v>
      </c>
      <c r="B24" s="188"/>
      <c r="C24" s="61">
        <v>138131</v>
      </c>
      <c r="D24" s="55"/>
      <c r="E24" s="61">
        <v>13707695369</v>
      </c>
      <c r="F24" s="55"/>
      <c r="G24" s="61">
        <v>-15625210200</v>
      </c>
      <c r="H24" s="55"/>
      <c r="I24" s="61">
        <v>-1917514831</v>
      </c>
      <c r="J24" s="55"/>
      <c r="K24" s="61">
        <v>138131</v>
      </c>
      <c r="L24" s="55"/>
      <c r="M24" s="61">
        <v>13707695369</v>
      </c>
      <c r="N24" s="55"/>
      <c r="O24" s="61">
        <v>-12015849482</v>
      </c>
      <c r="P24" s="55"/>
      <c r="Q24" s="61">
        <v>1691845887</v>
      </c>
      <c r="R24" s="77"/>
    </row>
    <row r="25" spans="1:18" ht="45" customHeight="1" thickBot="1" x14ac:dyDescent="0.6">
      <c r="A25" s="80" t="s">
        <v>97</v>
      </c>
      <c r="B25" s="189"/>
      <c r="C25" s="64">
        <f>SUM(C9:C24)</f>
        <v>168317513</v>
      </c>
      <c r="D25" s="66"/>
      <c r="E25" s="64">
        <f>SUM(E9:E24)</f>
        <v>1915894211809</v>
      </c>
      <c r="F25" s="66"/>
      <c r="G25" s="64">
        <f>SUM(G9:G24)</f>
        <v>-1993865648765</v>
      </c>
      <c r="H25" s="66"/>
      <c r="I25" s="64">
        <f>SUM(I9:I24)</f>
        <v>-77971436956</v>
      </c>
      <c r="J25" s="66"/>
      <c r="K25" s="64">
        <f>SUM(K9:K24)</f>
        <v>168317513</v>
      </c>
      <c r="L25" s="66"/>
      <c r="M25" s="64">
        <f>SUM(M9:M24)</f>
        <v>1915894211809</v>
      </c>
      <c r="N25" s="66"/>
      <c r="O25" s="64">
        <f>SUM(O9:O24)</f>
        <v>-1525419915268</v>
      </c>
      <c r="P25" s="66"/>
      <c r="Q25" s="64">
        <f>SUM(Q9:Q24)</f>
        <v>390474296541</v>
      </c>
      <c r="R25" s="77"/>
    </row>
    <row r="26" spans="1:18" ht="39" customHeight="1" x14ac:dyDescent="0.5">
      <c r="A26" s="77"/>
      <c r="B26" s="188"/>
      <c r="C26" s="60"/>
      <c r="D26" s="55"/>
      <c r="E26" s="60"/>
      <c r="F26" s="55"/>
      <c r="G26" s="60"/>
      <c r="H26" s="55"/>
      <c r="I26" s="60"/>
      <c r="J26" s="55"/>
      <c r="K26" s="60"/>
      <c r="L26" s="55"/>
      <c r="M26" s="60"/>
      <c r="N26" s="55"/>
      <c r="O26" s="60"/>
      <c r="P26" s="55"/>
      <c r="Q26" s="60"/>
      <c r="R26" s="77"/>
    </row>
    <row r="27" spans="1:18" ht="43.5" customHeight="1" x14ac:dyDescent="0.5">
      <c r="A27" s="173" t="s">
        <v>0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77"/>
    </row>
    <row r="28" spans="1:18" ht="43.5" customHeight="1" x14ac:dyDescent="0.5">
      <c r="A28" s="173" t="s">
        <v>65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77"/>
    </row>
    <row r="29" spans="1:18" ht="43.5" customHeight="1" x14ac:dyDescent="0.5">
      <c r="A29" s="173" t="s">
        <v>156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77"/>
    </row>
    <row r="30" spans="1:18" ht="43.5" customHeight="1" x14ac:dyDescent="0.75">
      <c r="A30" s="18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77"/>
    </row>
    <row r="31" spans="1:18" ht="43.5" customHeight="1" x14ac:dyDescent="0.5">
      <c r="A31" s="178" t="s">
        <v>121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77"/>
    </row>
    <row r="32" spans="1:18" ht="43.5" customHeight="1" x14ac:dyDescent="1">
      <c r="A32" s="150"/>
      <c r="B32" s="150"/>
      <c r="C32" s="177" t="s">
        <v>99</v>
      </c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77"/>
    </row>
    <row r="33" spans="1:18" ht="43.5" customHeight="1" thickBot="1" x14ac:dyDescent="1.05">
      <c r="A33" s="183" t="s">
        <v>66</v>
      </c>
      <c r="B33" s="184"/>
      <c r="C33" s="161" t="s">
        <v>157</v>
      </c>
      <c r="D33" s="161"/>
      <c r="E33" s="161"/>
      <c r="F33" s="161"/>
      <c r="G33" s="161"/>
      <c r="H33" s="161"/>
      <c r="I33" s="161"/>
      <c r="J33" s="185"/>
      <c r="K33" s="161" t="s">
        <v>158</v>
      </c>
      <c r="L33" s="161"/>
      <c r="M33" s="161"/>
      <c r="N33" s="161"/>
      <c r="O33" s="161"/>
      <c r="P33" s="161"/>
      <c r="Q33" s="161"/>
      <c r="R33" s="77"/>
    </row>
    <row r="34" spans="1:18" ht="43.5" customHeight="1" thickBot="1" x14ac:dyDescent="0.8">
      <c r="A34" s="155"/>
      <c r="B34" s="184"/>
      <c r="C34" s="84" t="s">
        <v>6</v>
      </c>
      <c r="D34" s="190"/>
      <c r="E34" s="84" t="s">
        <v>8</v>
      </c>
      <c r="F34" s="190"/>
      <c r="G34" s="84" t="s">
        <v>88</v>
      </c>
      <c r="H34" s="190"/>
      <c r="I34" s="148" t="s">
        <v>120</v>
      </c>
      <c r="J34" s="184"/>
      <c r="K34" s="84" t="s">
        <v>6</v>
      </c>
      <c r="L34" s="190"/>
      <c r="M34" s="84" t="s">
        <v>8</v>
      </c>
      <c r="N34" s="190"/>
      <c r="O34" s="84" t="s">
        <v>88</v>
      </c>
      <c r="P34" s="190"/>
      <c r="Q34" s="148" t="s">
        <v>120</v>
      </c>
      <c r="R34" s="77"/>
    </row>
    <row r="35" spans="1:18" ht="43.5" customHeight="1" x14ac:dyDescent="0.55000000000000004">
      <c r="A35" s="80" t="s">
        <v>98</v>
      </c>
      <c r="B35" s="189"/>
      <c r="C35" s="87">
        <f>SUM(C25)</f>
        <v>168317513</v>
      </c>
      <c r="D35" s="66"/>
      <c r="E35" s="87">
        <f>SUM(E25)</f>
        <v>1915894211809</v>
      </c>
      <c r="F35" s="66"/>
      <c r="G35" s="87">
        <f>SUM(G25)</f>
        <v>-1993865648765</v>
      </c>
      <c r="H35" s="66"/>
      <c r="I35" s="87">
        <f>SUM(I25)</f>
        <v>-77971436956</v>
      </c>
      <c r="J35" s="66"/>
      <c r="K35" s="87">
        <f>SUM(K25)</f>
        <v>168317513</v>
      </c>
      <c r="L35" s="66"/>
      <c r="M35" s="87">
        <f>SUM(M25)</f>
        <v>1915894211809</v>
      </c>
      <c r="N35" s="66"/>
      <c r="O35" s="87">
        <f>SUM(O25)</f>
        <v>-1525419915268</v>
      </c>
      <c r="P35" s="66"/>
      <c r="Q35" s="87">
        <f>SUM(Q25)</f>
        <v>390474296541</v>
      </c>
      <c r="R35" s="77"/>
    </row>
    <row r="36" spans="1:18" ht="43.5" customHeight="1" x14ac:dyDescent="0.5">
      <c r="A36" s="77" t="s">
        <v>42</v>
      </c>
      <c r="B36" s="188"/>
      <c r="C36" s="55">
        <v>1200000</v>
      </c>
      <c r="D36" s="55"/>
      <c r="E36" s="55">
        <v>20766226560</v>
      </c>
      <c r="F36" s="55"/>
      <c r="G36" s="55">
        <v>-21730713000</v>
      </c>
      <c r="H36" s="55"/>
      <c r="I36" s="55">
        <v>-964486440</v>
      </c>
      <c r="J36" s="55"/>
      <c r="K36" s="55">
        <v>1200000</v>
      </c>
      <c r="L36" s="55"/>
      <c r="M36" s="55">
        <v>20766226560</v>
      </c>
      <c r="N36" s="55"/>
      <c r="O36" s="55">
        <v>-19898472335</v>
      </c>
      <c r="P36" s="55"/>
      <c r="Q36" s="55">
        <v>867754225</v>
      </c>
      <c r="R36" s="77"/>
    </row>
    <row r="37" spans="1:18" ht="43.5" customHeight="1" x14ac:dyDescent="0.5">
      <c r="A37" s="77" t="s">
        <v>33</v>
      </c>
      <c r="B37" s="188"/>
      <c r="C37" s="55">
        <v>198243</v>
      </c>
      <c r="D37" s="55"/>
      <c r="E37" s="55">
        <v>7451396831</v>
      </c>
      <c r="F37" s="55"/>
      <c r="G37" s="55">
        <v>-7551649798</v>
      </c>
      <c r="H37" s="55"/>
      <c r="I37" s="55">
        <v>-100252967</v>
      </c>
      <c r="J37" s="55"/>
      <c r="K37" s="55">
        <v>198243</v>
      </c>
      <c r="L37" s="55"/>
      <c r="M37" s="55">
        <v>7451396831</v>
      </c>
      <c r="N37" s="55"/>
      <c r="O37" s="55">
        <v>-6663887337</v>
      </c>
      <c r="P37" s="55"/>
      <c r="Q37" s="55">
        <v>787509494</v>
      </c>
      <c r="R37" s="77"/>
    </row>
    <row r="38" spans="1:18" ht="43.5" customHeight="1" x14ac:dyDescent="0.5">
      <c r="A38" s="77" t="s">
        <v>166</v>
      </c>
      <c r="B38" s="188"/>
      <c r="C38" s="55">
        <v>750000</v>
      </c>
      <c r="D38" s="55"/>
      <c r="E38" s="55">
        <v>6556424025</v>
      </c>
      <c r="F38" s="55"/>
      <c r="G38" s="55">
        <v>-8004133053</v>
      </c>
      <c r="H38" s="55"/>
      <c r="I38" s="55">
        <v>-1447709028</v>
      </c>
      <c r="J38" s="55"/>
      <c r="K38" s="55">
        <v>750000</v>
      </c>
      <c r="L38" s="55"/>
      <c r="M38" s="55">
        <v>6556424025</v>
      </c>
      <c r="N38" s="55"/>
      <c r="O38" s="55">
        <v>-6091062303</v>
      </c>
      <c r="P38" s="55"/>
      <c r="Q38" s="55">
        <v>465361722</v>
      </c>
      <c r="R38" s="77"/>
    </row>
    <row r="39" spans="1:18" ht="43.5" customHeight="1" x14ac:dyDescent="0.5">
      <c r="A39" s="77" t="s">
        <v>30</v>
      </c>
      <c r="B39" s="188"/>
      <c r="C39" s="55">
        <v>375619</v>
      </c>
      <c r="D39" s="55"/>
      <c r="E39" s="55">
        <v>1549378188</v>
      </c>
      <c r="F39" s="55"/>
      <c r="G39" s="55">
        <v>-1639948046</v>
      </c>
      <c r="H39" s="55"/>
      <c r="I39" s="55">
        <v>-90569858</v>
      </c>
      <c r="J39" s="55"/>
      <c r="K39" s="55">
        <v>375619</v>
      </c>
      <c r="L39" s="55"/>
      <c r="M39" s="55">
        <v>1549378188</v>
      </c>
      <c r="N39" s="55"/>
      <c r="O39" s="55">
        <v>-2444196615</v>
      </c>
      <c r="P39" s="55"/>
      <c r="Q39" s="55">
        <v>-894818427</v>
      </c>
      <c r="R39" s="77"/>
    </row>
    <row r="40" spans="1:18" ht="43.5" customHeight="1" x14ac:dyDescent="0.5">
      <c r="A40" s="77" t="s">
        <v>41</v>
      </c>
      <c r="B40" s="188"/>
      <c r="C40" s="55">
        <v>8628591</v>
      </c>
      <c r="D40" s="55"/>
      <c r="E40" s="55">
        <v>24058916496</v>
      </c>
      <c r="F40" s="55"/>
      <c r="G40" s="55">
        <v>-25488752458</v>
      </c>
      <c r="H40" s="55"/>
      <c r="I40" s="55">
        <v>-1429835962</v>
      </c>
      <c r="J40" s="55"/>
      <c r="K40" s="55">
        <v>8628591</v>
      </c>
      <c r="L40" s="55"/>
      <c r="M40" s="55">
        <v>24058916496</v>
      </c>
      <c r="N40" s="55"/>
      <c r="O40" s="55">
        <v>-25363131328</v>
      </c>
      <c r="P40" s="55"/>
      <c r="Q40" s="55">
        <v>-1304214832</v>
      </c>
      <c r="R40" s="77"/>
    </row>
    <row r="41" spans="1:18" ht="43.5" customHeight="1" x14ac:dyDescent="0.5">
      <c r="A41" s="79" t="s">
        <v>159</v>
      </c>
      <c r="B41" s="191"/>
      <c r="C41" s="60">
        <v>400000</v>
      </c>
      <c r="D41" s="60"/>
      <c r="E41" s="60">
        <v>20917051600</v>
      </c>
      <c r="F41" s="60"/>
      <c r="G41" s="60">
        <v>-20698752200</v>
      </c>
      <c r="H41" s="60"/>
      <c r="I41" s="60">
        <v>218299400</v>
      </c>
      <c r="J41" s="60"/>
      <c r="K41" s="60">
        <v>400000</v>
      </c>
      <c r="L41" s="60"/>
      <c r="M41" s="60">
        <v>20917051600</v>
      </c>
      <c r="N41" s="60"/>
      <c r="O41" s="60">
        <v>-23099336226</v>
      </c>
      <c r="P41" s="60"/>
      <c r="Q41" s="60">
        <v>-2182284626</v>
      </c>
      <c r="R41" s="77"/>
    </row>
    <row r="42" spans="1:18" ht="43.5" customHeight="1" x14ac:dyDescent="0.5">
      <c r="A42" s="79" t="s">
        <v>160</v>
      </c>
      <c r="B42" s="191"/>
      <c r="C42" s="60">
        <v>147597</v>
      </c>
      <c r="D42" s="60"/>
      <c r="E42" s="60">
        <v>21192194079</v>
      </c>
      <c r="F42" s="60"/>
      <c r="G42" s="60">
        <v>-20562432956</v>
      </c>
      <c r="H42" s="60"/>
      <c r="I42" s="60">
        <v>629761123</v>
      </c>
      <c r="J42" s="60"/>
      <c r="K42" s="60">
        <v>147597</v>
      </c>
      <c r="L42" s="60"/>
      <c r="M42" s="60">
        <v>21192194079</v>
      </c>
      <c r="N42" s="60"/>
      <c r="O42" s="60">
        <v>-23406879682</v>
      </c>
      <c r="P42" s="60"/>
      <c r="Q42" s="60">
        <v>-2214685603</v>
      </c>
      <c r="R42" s="77"/>
    </row>
    <row r="43" spans="1:18" ht="43.5" customHeight="1" x14ac:dyDescent="0.5">
      <c r="A43" s="77" t="s">
        <v>28</v>
      </c>
      <c r="B43" s="188"/>
      <c r="C43" s="55">
        <v>1600000</v>
      </c>
      <c r="D43" s="55"/>
      <c r="E43" s="55">
        <v>2632293856</v>
      </c>
      <c r="F43" s="55"/>
      <c r="G43" s="55">
        <v>-2791057056</v>
      </c>
      <c r="H43" s="55"/>
      <c r="I43" s="55">
        <v>-158763200</v>
      </c>
      <c r="J43" s="55"/>
      <c r="K43" s="55">
        <v>1600000</v>
      </c>
      <c r="L43" s="55"/>
      <c r="M43" s="55">
        <v>2632293856</v>
      </c>
      <c r="N43" s="55"/>
      <c r="O43" s="55">
        <v>-4877193806</v>
      </c>
      <c r="P43" s="55"/>
      <c r="Q43" s="55">
        <v>-2244899950</v>
      </c>
      <c r="R43" s="77"/>
    </row>
    <row r="44" spans="1:18" ht="43.5" customHeight="1" x14ac:dyDescent="0.5">
      <c r="A44" s="77" t="s">
        <v>43</v>
      </c>
      <c r="B44" s="188"/>
      <c r="C44" s="55">
        <v>3114035</v>
      </c>
      <c r="D44" s="55"/>
      <c r="E44" s="55">
        <v>10243229033</v>
      </c>
      <c r="F44" s="55"/>
      <c r="G44" s="55">
        <v>-10811782319</v>
      </c>
      <c r="H44" s="55"/>
      <c r="I44" s="55">
        <v>-568553286</v>
      </c>
      <c r="J44" s="55"/>
      <c r="K44" s="55">
        <v>3114035</v>
      </c>
      <c r="L44" s="55"/>
      <c r="M44" s="55">
        <v>10243229033</v>
      </c>
      <c r="N44" s="55"/>
      <c r="O44" s="55">
        <v>-13024356419</v>
      </c>
      <c r="P44" s="55"/>
      <c r="Q44" s="55">
        <v>-2781127386</v>
      </c>
      <c r="R44" s="77"/>
    </row>
    <row r="45" spans="1:18" ht="43.5" customHeight="1" x14ac:dyDescent="0.5">
      <c r="A45" s="77" t="s">
        <v>22</v>
      </c>
      <c r="B45" s="188"/>
      <c r="C45" s="55">
        <v>2983927</v>
      </c>
      <c r="D45" s="55"/>
      <c r="E45" s="55">
        <v>12169139714</v>
      </c>
      <c r="F45" s="55"/>
      <c r="G45" s="55">
        <v>-12145991615</v>
      </c>
      <c r="H45" s="55"/>
      <c r="I45" s="55">
        <v>23148099</v>
      </c>
      <c r="J45" s="55"/>
      <c r="K45" s="55">
        <v>2983927</v>
      </c>
      <c r="L45" s="55"/>
      <c r="M45" s="55">
        <v>12169139714</v>
      </c>
      <c r="N45" s="55"/>
      <c r="O45" s="55">
        <v>-15898685402</v>
      </c>
      <c r="P45" s="55"/>
      <c r="Q45" s="55">
        <v>-3729545688</v>
      </c>
      <c r="R45" s="77"/>
    </row>
    <row r="46" spans="1:18" ht="43.5" customHeight="1" x14ac:dyDescent="0.5">
      <c r="A46" s="77" t="s">
        <v>45</v>
      </c>
      <c r="B46" s="188"/>
      <c r="C46" s="55">
        <v>1761676</v>
      </c>
      <c r="D46" s="55"/>
      <c r="E46" s="55">
        <v>10855441698</v>
      </c>
      <c r="F46" s="55"/>
      <c r="G46" s="55">
        <v>-11082689270</v>
      </c>
      <c r="H46" s="55"/>
      <c r="I46" s="55">
        <v>-227247572</v>
      </c>
      <c r="J46" s="55"/>
      <c r="K46" s="55">
        <v>1761676</v>
      </c>
      <c r="L46" s="55"/>
      <c r="M46" s="55">
        <v>10855441698</v>
      </c>
      <c r="N46" s="55"/>
      <c r="O46" s="55">
        <v>-15793110147</v>
      </c>
      <c r="P46" s="55"/>
      <c r="Q46" s="55">
        <v>-4937668449</v>
      </c>
      <c r="R46" s="77"/>
    </row>
    <row r="47" spans="1:18" ht="43.5" customHeight="1" x14ac:dyDescent="0.5">
      <c r="A47" s="77" t="s">
        <v>162</v>
      </c>
      <c r="B47" s="188"/>
      <c r="C47" s="55">
        <v>326585</v>
      </c>
      <c r="D47" s="55"/>
      <c r="E47" s="55">
        <v>16024791623</v>
      </c>
      <c r="F47" s="55"/>
      <c r="G47" s="55">
        <v>-16397461196</v>
      </c>
      <c r="H47" s="55"/>
      <c r="I47" s="55">
        <v>-372669573</v>
      </c>
      <c r="J47" s="55"/>
      <c r="K47" s="55">
        <v>326585</v>
      </c>
      <c r="L47" s="55"/>
      <c r="M47" s="55">
        <v>16024791623</v>
      </c>
      <c r="N47" s="55"/>
      <c r="O47" s="55">
        <v>-20980355372</v>
      </c>
      <c r="P47" s="55"/>
      <c r="Q47" s="55">
        <v>-4955563749</v>
      </c>
      <c r="R47" s="77"/>
    </row>
    <row r="48" spans="1:18" ht="43.5" customHeight="1" x14ac:dyDescent="0.5">
      <c r="A48" s="77" t="s">
        <v>161</v>
      </c>
      <c r="B48" s="188"/>
      <c r="C48" s="55">
        <v>170686</v>
      </c>
      <c r="D48" s="55"/>
      <c r="E48" s="55">
        <v>32979063810</v>
      </c>
      <c r="F48" s="55"/>
      <c r="G48" s="55">
        <v>-33728629249</v>
      </c>
      <c r="H48" s="55"/>
      <c r="I48" s="55">
        <v>-749565439</v>
      </c>
      <c r="J48" s="55"/>
      <c r="K48" s="55">
        <v>170686</v>
      </c>
      <c r="L48" s="55"/>
      <c r="M48" s="55">
        <v>32979063810</v>
      </c>
      <c r="N48" s="55"/>
      <c r="O48" s="55">
        <v>-39811913456</v>
      </c>
      <c r="P48" s="55"/>
      <c r="Q48" s="55">
        <v>-6832849646</v>
      </c>
      <c r="R48" s="77"/>
    </row>
    <row r="49" spans="1:21" ht="43.5" customHeight="1" x14ac:dyDescent="0.5">
      <c r="A49" s="77" t="s">
        <v>38</v>
      </c>
      <c r="B49" s="188"/>
      <c r="C49" s="55">
        <v>36955535</v>
      </c>
      <c r="D49" s="55"/>
      <c r="E49" s="55">
        <v>51667845018</v>
      </c>
      <c r="F49" s="55"/>
      <c r="G49" s="55">
        <v>-52694601342</v>
      </c>
      <c r="H49" s="55"/>
      <c r="I49" s="55">
        <v>-1026756324</v>
      </c>
      <c r="J49" s="55"/>
      <c r="K49" s="55">
        <v>36955535</v>
      </c>
      <c r="L49" s="55"/>
      <c r="M49" s="55">
        <v>51667845018</v>
      </c>
      <c r="N49" s="55"/>
      <c r="O49" s="55">
        <v>-62294471593</v>
      </c>
      <c r="P49" s="55"/>
      <c r="Q49" s="55">
        <v>-10626626575</v>
      </c>
      <c r="R49" s="77"/>
    </row>
    <row r="50" spans="1:21" ht="43.5" customHeight="1" x14ac:dyDescent="0.5">
      <c r="A50" s="77" t="s">
        <v>21</v>
      </c>
      <c r="B50" s="188"/>
      <c r="C50" s="55">
        <v>2300000</v>
      </c>
      <c r="D50" s="55"/>
      <c r="E50" s="55">
        <v>99961279800</v>
      </c>
      <c r="F50" s="55"/>
      <c r="G50" s="55">
        <v>-105961123011</v>
      </c>
      <c r="H50" s="55"/>
      <c r="I50" s="55">
        <v>-5999843211</v>
      </c>
      <c r="J50" s="55"/>
      <c r="K50" s="55">
        <v>2300000</v>
      </c>
      <c r="L50" s="55"/>
      <c r="M50" s="55">
        <v>99961279800</v>
      </c>
      <c r="N50" s="55"/>
      <c r="O50" s="55">
        <v>-113695812831</v>
      </c>
      <c r="P50" s="55"/>
      <c r="Q50" s="55">
        <v>-13734533031</v>
      </c>
      <c r="R50" s="77"/>
    </row>
    <row r="51" spans="1:21" ht="43.5" customHeight="1" thickBot="1" x14ac:dyDescent="0.55000000000000004">
      <c r="A51" s="77" t="s">
        <v>197</v>
      </c>
      <c r="B51" s="188"/>
      <c r="C51" s="61">
        <v>1012000</v>
      </c>
      <c r="D51" s="55"/>
      <c r="E51" s="61">
        <v>1155839787</v>
      </c>
      <c r="F51" s="55"/>
      <c r="G51" s="61">
        <v>-1152806088</v>
      </c>
      <c r="H51" s="55"/>
      <c r="I51" s="61">
        <v>-3033699</v>
      </c>
      <c r="J51" s="55"/>
      <c r="K51" s="61">
        <v>1012000</v>
      </c>
      <c r="L51" s="55"/>
      <c r="M51" s="61">
        <v>1155839787</v>
      </c>
      <c r="N51" s="55"/>
      <c r="O51" s="61">
        <v>-1524000000</v>
      </c>
      <c r="P51" s="55"/>
      <c r="Q51" s="61">
        <v>368160213</v>
      </c>
      <c r="R51" s="77"/>
    </row>
    <row r="52" spans="1:21" ht="43.5" customHeight="1" thickBot="1" x14ac:dyDescent="0.6">
      <c r="A52" s="80"/>
      <c r="B52" s="81"/>
      <c r="C52" s="68">
        <f>SUM(C35:C51)</f>
        <v>230242007</v>
      </c>
      <c r="D52" s="82"/>
      <c r="E52" s="68">
        <f>SUM(E35:E51)</f>
        <v>2256074723927</v>
      </c>
      <c r="F52" s="82"/>
      <c r="G52" s="68">
        <f>SUM(G35:G51)</f>
        <v>-2346308171422</v>
      </c>
      <c r="H52" s="82"/>
      <c r="I52" s="68">
        <f>SUM(I35:I51)</f>
        <v>-90239514893</v>
      </c>
      <c r="J52" s="82"/>
      <c r="K52" s="68">
        <f>SUM(K35:K51)</f>
        <v>230242007</v>
      </c>
      <c r="L52" s="82"/>
      <c r="M52" s="68">
        <f>SUM(M35:M51)</f>
        <v>2256074723927</v>
      </c>
      <c r="N52" s="82"/>
      <c r="O52" s="68">
        <f>SUM(O35:O51)</f>
        <v>-1920286780120</v>
      </c>
      <c r="P52" s="82"/>
      <c r="Q52" s="68">
        <f>SUM(Q35:Q51)</f>
        <v>336524264233</v>
      </c>
      <c r="R52" s="77"/>
      <c r="T52" s="55">
        <v>336524264233</v>
      </c>
      <c r="U52" s="55">
        <f>T52-Q52</f>
        <v>0</v>
      </c>
    </row>
    <row r="53" spans="1:21" ht="39" customHeight="1" thickTop="1" x14ac:dyDescent="0.5">
      <c r="A53" s="77"/>
      <c r="C53" s="55"/>
      <c r="D53" s="78"/>
      <c r="E53" s="55"/>
      <c r="F53" s="78"/>
      <c r="G53" s="55"/>
      <c r="H53" s="78"/>
      <c r="I53" s="55"/>
      <c r="J53" s="78"/>
      <c r="K53" s="55"/>
      <c r="L53" s="78"/>
      <c r="M53" s="55"/>
      <c r="N53" s="78"/>
      <c r="O53" s="55"/>
      <c r="P53" s="78"/>
      <c r="Q53" s="55"/>
      <c r="R53" s="77"/>
      <c r="T53" s="55">
        <v>-90239514893</v>
      </c>
      <c r="U53" s="55">
        <f>T53-I52</f>
        <v>0</v>
      </c>
    </row>
    <row r="54" spans="1:21" ht="45" customHeight="1" x14ac:dyDescent="0.5">
      <c r="A54" s="173" t="s">
        <v>0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77"/>
    </row>
    <row r="55" spans="1:21" ht="45" customHeight="1" x14ac:dyDescent="0.5">
      <c r="A55" s="173" t="s">
        <v>65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77"/>
    </row>
    <row r="56" spans="1:21" ht="45" customHeight="1" x14ac:dyDescent="0.5">
      <c r="A56" s="173" t="s">
        <v>156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77"/>
    </row>
    <row r="57" spans="1:21" ht="45" customHeight="1" x14ac:dyDescent="0.7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7"/>
    </row>
    <row r="58" spans="1:21" ht="45" customHeight="1" x14ac:dyDescent="0.5">
      <c r="A58" s="178" t="s">
        <v>196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77"/>
    </row>
    <row r="59" spans="1:21" ht="45" customHeight="1" x14ac:dyDescent="1">
      <c r="A59" s="47"/>
      <c r="B59" s="47"/>
      <c r="C59" s="177" t="s">
        <v>99</v>
      </c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77"/>
    </row>
    <row r="60" spans="1:21" ht="45" customHeight="1" thickBot="1" x14ac:dyDescent="1.05">
      <c r="A60" s="183" t="s">
        <v>66</v>
      </c>
      <c r="B60" s="71"/>
      <c r="C60" s="161" t="s">
        <v>157</v>
      </c>
      <c r="D60" s="161"/>
      <c r="E60" s="161"/>
      <c r="F60" s="161"/>
      <c r="G60" s="161"/>
      <c r="H60" s="161"/>
      <c r="I60" s="161"/>
      <c r="J60" s="48"/>
      <c r="K60" s="161" t="s">
        <v>158</v>
      </c>
      <c r="L60" s="161"/>
      <c r="M60" s="161"/>
      <c r="N60" s="161"/>
      <c r="O60" s="161"/>
      <c r="P60" s="161"/>
      <c r="Q60" s="161"/>
      <c r="R60" s="77"/>
    </row>
    <row r="61" spans="1:21" ht="45" customHeight="1" thickBot="1" x14ac:dyDescent="0.8">
      <c r="A61" s="155"/>
      <c r="B61" s="71"/>
      <c r="C61" s="84" t="s">
        <v>6</v>
      </c>
      <c r="D61" s="85"/>
      <c r="E61" s="84" t="s">
        <v>8</v>
      </c>
      <c r="F61" s="85"/>
      <c r="G61" s="84" t="s">
        <v>88</v>
      </c>
      <c r="H61" s="85"/>
      <c r="I61" s="86" t="s">
        <v>120</v>
      </c>
      <c r="J61" s="71"/>
      <c r="K61" s="84" t="s">
        <v>6</v>
      </c>
      <c r="L61" s="85"/>
      <c r="M61" s="84" t="s">
        <v>8</v>
      </c>
      <c r="N61" s="85"/>
      <c r="O61" s="84" t="s">
        <v>88</v>
      </c>
      <c r="P61" s="85"/>
      <c r="Q61" s="86" t="s">
        <v>120</v>
      </c>
      <c r="R61" s="77"/>
    </row>
    <row r="62" spans="1:21" ht="45" customHeight="1" thickBot="1" x14ac:dyDescent="0.55000000000000004">
      <c r="A62" s="77" t="s">
        <v>176</v>
      </c>
      <c r="C62" s="109">
        <v>192800</v>
      </c>
      <c r="D62" s="78"/>
      <c r="E62" s="109">
        <v>192695165000</v>
      </c>
      <c r="F62" s="78"/>
      <c r="G62" s="109">
        <v>-192710390000</v>
      </c>
      <c r="H62" s="78"/>
      <c r="I62" s="109">
        <v>-15225000</v>
      </c>
      <c r="J62" s="78"/>
      <c r="K62" s="109">
        <v>192800</v>
      </c>
      <c r="L62" s="78"/>
      <c r="M62" s="109">
        <v>192695165000</v>
      </c>
      <c r="N62" s="78"/>
      <c r="O62" s="109">
        <v>-192904834998</v>
      </c>
      <c r="P62" s="78"/>
      <c r="Q62" s="109">
        <v>-209669998</v>
      </c>
      <c r="R62" s="77"/>
    </row>
    <row r="63" spans="1:21" ht="45" customHeight="1" thickBot="1" x14ac:dyDescent="0.55000000000000004">
      <c r="A63" s="89"/>
      <c r="C63" s="90">
        <f>SUM(C62)</f>
        <v>192800</v>
      </c>
      <c r="D63" s="82"/>
      <c r="E63" s="90">
        <f>SUM(E62)</f>
        <v>192695165000</v>
      </c>
      <c r="F63" s="82"/>
      <c r="G63" s="90">
        <f>SUM(G62)</f>
        <v>-192710390000</v>
      </c>
      <c r="H63" s="82"/>
      <c r="I63" s="90">
        <f>SUM(I62)</f>
        <v>-15225000</v>
      </c>
      <c r="J63" s="82"/>
      <c r="K63" s="90">
        <f>SUM(K62)</f>
        <v>192800</v>
      </c>
      <c r="L63" s="82"/>
      <c r="M63" s="90">
        <f>SUM(M62)</f>
        <v>192695165000</v>
      </c>
      <c r="N63" s="82"/>
      <c r="O63" s="90">
        <f>SUM(O62)</f>
        <v>-192904834998</v>
      </c>
      <c r="P63" s="82"/>
      <c r="Q63" s="90">
        <f>SUM(Q62)</f>
        <v>-209669998</v>
      </c>
      <c r="R63" s="79"/>
    </row>
    <row r="64" spans="1:21" ht="16.8" thickTop="1" x14ac:dyDescent="0.5"/>
    <row r="65" spans="3:17" ht="21.6" hidden="1" x14ac:dyDescent="0.5">
      <c r="C65" s="55"/>
      <c r="D65" s="55"/>
      <c r="E65" s="55"/>
      <c r="F65" s="55"/>
      <c r="G65" s="55"/>
      <c r="H65" s="55"/>
      <c r="I65" s="55">
        <v>-15225000</v>
      </c>
      <c r="J65" s="55"/>
      <c r="K65" s="55"/>
      <c r="L65" s="55"/>
      <c r="M65" s="55"/>
      <c r="N65" s="55"/>
      <c r="O65" s="55"/>
      <c r="Q65" s="55">
        <v>-209669998</v>
      </c>
    </row>
    <row r="66" spans="3:17" ht="21.6" hidden="1" x14ac:dyDescent="0.5">
      <c r="C66" s="55"/>
      <c r="D66" s="55"/>
      <c r="E66" s="55"/>
      <c r="F66" s="55"/>
      <c r="G66" s="55"/>
      <c r="H66" s="55"/>
      <c r="I66" s="55">
        <f>I65-I63</f>
        <v>0</v>
      </c>
      <c r="J66" s="55"/>
      <c r="K66" s="55"/>
      <c r="L66" s="55"/>
      <c r="M66" s="55"/>
      <c r="N66" s="55"/>
      <c r="O66" s="55"/>
      <c r="P66" s="55"/>
      <c r="Q66" s="55">
        <f>Q65-Q63</f>
        <v>0</v>
      </c>
    </row>
    <row r="67" spans="3:17" ht="21.6" x14ac:dyDescent="0.5"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78"/>
    </row>
  </sheetData>
  <sortState xmlns:xlrd2="http://schemas.microsoft.com/office/spreadsheetml/2017/richdata2" ref="A9:Q62">
    <sortCondition descending="1" ref="Q9:Q62"/>
  </sortState>
  <mergeCells count="24">
    <mergeCell ref="A27:Q27"/>
    <mergeCell ref="A28:Q28"/>
    <mergeCell ref="A29:Q29"/>
    <mergeCell ref="A31:Q31"/>
    <mergeCell ref="C32:Q32"/>
    <mergeCell ref="A1:Q1"/>
    <mergeCell ref="A7:A8"/>
    <mergeCell ref="C7:I7"/>
    <mergeCell ref="A2:Q2"/>
    <mergeCell ref="A3:Q3"/>
    <mergeCell ref="A5:Q5"/>
    <mergeCell ref="K7:Q7"/>
    <mergeCell ref="C6:Q6"/>
    <mergeCell ref="A33:A34"/>
    <mergeCell ref="C33:I33"/>
    <mergeCell ref="K33:Q33"/>
    <mergeCell ref="A54:Q54"/>
    <mergeCell ref="A55:Q55"/>
    <mergeCell ref="A56:Q56"/>
    <mergeCell ref="A58:Q58"/>
    <mergeCell ref="C59:Q59"/>
    <mergeCell ref="A60:A61"/>
    <mergeCell ref="C60:I60"/>
    <mergeCell ref="K60:Q60"/>
  </mergeCells>
  <pageMargins left="0.39" right="0.39" top="0.39" bottom="0.39" header="0" footer="0"/>
  <pageSetup scale="42" fitToHeight="0" orientation="landscape" r:id="rId1"/>
  <rowBreaks count="2" manualBreakCount="2">
    <brk id="25" max="17" man="1"/>
    <brk id="53" max="1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22"/>
  <sheetViews>
    <sheetView rightToLeft="1" view="pageBreakPreview" zoomScale="80" zoomScaleNormal="100" zoomScaleSheetLayoutView="80" workbookViewId="0">
      <selection activeCell="W6" sqref="W6"/>
    </sheetView>
  </sheetViews>
  <sheetFormatPr defaultColWidth="9.109375" defaultRowHeight="16.2" x14ac:dyDescent="0.5"/>
  <cols>
    <col min="1" max="1" width="40.33203125" style="69" customWidth="1"/>
    <col min="2" max="2" width="1.44140625" style="69" customWidth="1"/>
    <col min="3" max="3" width="26" style="69" customWidth="1"/>
    <col min="4" max="4" width="1.44140625" style="69" customWidth="1"/>
    <col min="5" max="5" width="27.44140625" style="69" customWidth="1"/>
    <col min="6" max="6" width="1.44140625" style="69" customWidth="1"/>
    <col min="7" max="7" width="32.33203125" style="69" customWidth="1"/>
    <col min="8" max="8" width="1.44140625" style="69" customWidth="1"/>
    <col min="9" max="9" width="32.5546875" style="69" bestFit="1" customWidth="1"/>
    <col min="10" max="10" width="1.44140625" style="69" customWidth="1"/>
    <col min="11" max="11" width="27.109375" style="69" customWidth="1"/>
    <col min="12" max="12" width="1.44140625" style="69" customWidth="1"/>
    <col min="13" max="13" width="29.5546875" style="69" customWidth="1"/>
    <col min="14" max="14" width="1.44140625" style="69" customWidth="1"/>
    <col min="15" max="15" width="32.109375" style="69" customWidth="1"/>
    <col min="16" max="16" width="1.44140625" style="69" customWidth="1"/>
    <col min="17" max="17" width="34.88671875" style="69" bestFit="1" customWidth="1"/>
    <col min="18" max="18" width="1.44140625" style="69" customWidth="1"/>
    <col min="19" max="19" width="0.33203125" style="69" customWidth="1"/>
    <col min="20" max="20" width="19" style="69" hidden="1" customWidth="1"/>
    <col min="21" max="21" width="16.88671875" style="69" hidden="1" customWidth="1"/>
    <col min="22" max="16384" width="9.109375" style="69"/>
  </cols>
  <sheetData>
    <row r="1" spans="1:18" ht="45" customHeight="1" x14ac:dyDescent="0.5">
      <c r="A1" s="173" t="str">
        <f>درآمد!A1</f>
        <v>صندوق سرمایه گذاری بخشی پتروشیمی دماوند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1:18" ht="45" customHeight="1" x14ac:dyDescent="0.5">
      <c r="A2" s="173" t="str">
        <f>درآمد!A2</f>
        <v>صورت وضعیت درآمدها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45"/>
    </row>
    <row r="3" spans="1:18" ht="45" customHeight="1" x14ac:dyDescent="0.5">
      <c r="A3" s="173" t="str">
        <f>درآمد!A3</f>
        <v>دوره یک ماهه منتهی به 29 اسفند 1404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45"/>
    </row>
    <row r="4" spans="1:18" ht="45" customHeight="1" x14ac:dyDescent="0.5"/>
    <row r="5" spans="1:18" ht="45" customHeight="1" x14ac:dyDescent="0.5">
      <c r="A5" s="178" t="s">
        <v>189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46"/>
    </row>
    <row r="6" spans="1:18" ht="45" customHeight="1" x14ac:dyDescent="1">
      <c r="A6" s="150"/>
      <c r="B6" s="150"/>
      <c r="C6" s="177" t="s">
        <v>99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46"/>
    </row>
    <row r="7" spans="1:18" ht="45" customHeight="1" thickBot="1" x14ac:dyDescent="1.05">
      <c r="A7" s="179" t="s">
        <v>66</v>
      </c>
      <c r="C7" s="161" t="s">
        <v>157</v>
      </c>
      <c r="D7" s="161"/>
      <c r="E7" s="161"/>
      <c r="F7" s="161"/>
      <c r="G7" s="161"/>
      <c r="H7" s="161"/>
      <c r="I7" s="161"/>
      <c r="J7" s="48"/>
      <c r="K7" s="161" t="s">
        <v>158</v>
      </c>
      <c r="L7" s="161"/>
      <c r="M7" s="161"/>
      <c r="N7" s="161"/>
      <c r="O7" s="161"/>
      <c r="P7" s="161"/>
      <c r="Q7" s="161"/>
      <c r="R7" s="49"/>
    </row>
    <row r="8" spans="1:18" ht="45" customHeight="1" thickBot="1" x14ac:dyDescent="0.85">
      <c r="A8" s="180"/>
      <c r="C8" s="151" t="s">
        <v>6</v>
      </c>
      <c r="D8" s="75"/>
      <c r="E8" s="151" t="s">
        <v>87</v>
      </c>
      <c r="F8" s="75"/>
      <c r="G8" s="151" t="s">
        <v>88</v>
      </c>
      <c r="H8" s="75"/>
      <c r="I8" s="151" t="s">
        <v>123</v>
      </c>
      <c r="J8" s="76"/>
      <c r="K8" s="151" t="s">
        <v>6</v>
      </c>
      <c r="L8" s="75"/>
      <c r="M8" s="151" t="s">
        <v>87</v>
      </c>
      <c r="N8" s="75"/>
      <c r="O8" s="151" t="s">
        <v>88</v>
      </c>
      <c r="P8" s="75"/>
      <c r="Q8" s="151" t="s">
        <v>123</v>
      </c>
      <c r="R8" s="53"/>
    </row>
    <row r="9" spans="1:18" ht="45" customHeight="1" x14ac:dyDescent="0.5">
      <c r="A9" s="54" t="s">
        <v>35</v>
      </c>
      <c r="B9" s="188"/>
      <c r="C9" s="55">
        <v>0</v>
      </c>
      <c r="D9" s="55"/>
      <c r="E9" s="55">
        <v>0</v>
      </c>
      <c r="F9" s="55"/>
      <c r="G9" s="55">
        <v>0</v>
      </c>
      <c r="H9" s="55"/>
      <c r="I9" s="55">
        <f>E9+G9</f>
        <v>0</v>
      </c>
      <c r="J9" s="55"/>
      <c r="K9" s="55">
        <v>52508937</v>
      </c>
      <c r="L9" s="55"/>
      <c r="M9" s="55">
        <v>484512849037</v>
      </c>
      <c r="N9" s="55"/>
      <c r="O9" s="55">
        <v>-400037532514</v>
      </c>
      <c r="P9" s="55"/>
      <c r="Q9" s="55">
        <f>M9+O9</f>
        <v>84475316523</v>
      </c>
      <c r="R9" s="57"/>
    </row>
    <row r="10" spans="1:18" ht="45" customHeight="1" x14ac:dyDescent="0.5">
      <c r="A10" s="54" t="s">
        <v>19</v>
      </c>
      <c r="B10" s="188"/>
      <c r="C10" s="55">
        <v>100000</v>
      </c>
      <c r="D10" s="55"/>
      <c r="E10" s="55">
        <v>50333888239</v>
      </c>
      <c r="F10" s="55"/>
      <c r="G10" s="55">
        <v>-32390521195</v>
      </c>
      <c r="H10" s="55"/>
      <c r="I10" s="55">
        <f>E10+G10</f>
        <v>17943367044</v>
      </c>
      <c r="J10" s="55"/>
      <c r="K10" s="55">
        <v>234400</v>
      </c>
      <c r="L10" s="55"/>
      <c r="M10" s="55">
        <v>106980223018</v>
      </c>
      <c r="N10" s="55"/>
      <c r="O10" s="55">
        <v>-66950967005</v>
      </c>
      <c r="P10" s="55"/>
      <c r="Q10" s="55">
        <f>M10+O10</f>
        <v>40029256013</v>
      </c>
      <c r="R10" s="58"/>
    </row>
    <row r="11" spans="1:18" ht="45" customHeight="1" x14ac:dyDescent="0.5">
      <c r="A11" s="54" t="s">
        <v>199</v>
      </c>
      <c r="B11" s="188"/>
      <c r="C11" s="55">
        <v>0</v>
      </c>
      <c r="D11" s="55"/>
      <c r="E11" s="55">
        <v>0</v>
      </c>
      <c r="F11" s="55"/>
      <c r="G11" s="55">
        <v>0</v>
      </c>
      <c r="H11" s="55"/>
      <c r="I11" s="55">
        <f t="shared" ref="I11:I23" si="0">E11+G11</f>
        <v>0</v>
      </c>
      <c r="J11" s="55"/>
      <c r="K11" s="55">
        <v>43077669</v>
      </c>
      <c r="L11" s="55"/>
      <c r="M11" s="55">
        <v>181831355598</v>
      </c>
      <c r="N11" s="55"/>
      <c r="O11" s="55">
        <v>-154793615191</v>
      </c>
      <c r="P11" s="55"/>
      <c r="Q11" s="55">
        <f t="shared" ref="Q11:Q23" si="1">M11+O11</f>
        <v>27037740407</v>
      </c>
      <c r="R11" s="58"/>
    </row>
    <row r="12" spans="1:18" ht="45" customHeight="1" x14ac:dyDescent="0.5">
      <c r="A12" s="54" t="s">
        <v>46</v>
      </c>
      <c r="B12" s="188"/>
      <c r="C12" s="55">
        <v>0</v>
      </c>
      <c r="D12" s="55"/>
      <c r="E12" s="55">
        <v>0</v>
      </c>
      <c r="F12" s="55"/>
      <c r="G12" s="55">
        <v>0</v>
      </c>
      <c r="H12" s="55"/>
      <c r="I12" s="55">
        <f t="shared" si="0"/>
        <v>0</v>
      </c>
      <c r="J12" s="55"/>
      <c r="K12" s="55">
        <v>8941010</v>
      </c>
      <c r="L12" s="55"/>
      <c r="M12" s="55">
        <v>62604541167</v>
      </c>
      <c r="N12" s="55"/>
      <c r="O12" s="55">
        <v>-40189421802</v>
      </c>
      <c r="P12" s="55"/>
      <c r="Q12" s="55">
        <f t="shared" si="1"/>
        <v>22415119365</v>
      </c>
      <c r="R12" s="58"/>
    </row>
    <row r="13" spans="1:18" ht="45" customHeight="1" x14ac:dyDescent="0.5">
      <c r="A13" s="54" t="s">
        <v>31</v>
      </c>
      <c r="B13" s="188"/>
      <c r="C13" s="55">
        <v>700000</v>
      </c>
      <c r="D13" s="55"/>
      <c r="E13" s="55">
        <v>13161469364</v>
      </c>
      <c r="F13" s="55"/>
      <c r="G13" s="55">
        <v>-12241576158</v>
      </c>
      <c r="H13" s="55"/>
      <c r="I13" s="55">
        <f t="shared" si="0"/>
        <v>919893206</v>
      </c>
      <c r="J13" s="55"/>
      <c r="K13" s="55">
        <v>11214352</v>
      </c>
      <c r="L13" s="55"/>
      <c r="M13" s="55">
        <v>220807174816</v>
      </c>
      <c r="N13" s="55"/>
      <c r="O13" s="55">
        <v>-202484410056</v>
      </c>
      <c r="P13" s="55"/>
      <c r="Q13" s="55">
        <f t="shared" si="1"/>
        <v>18322764760</v>
      </c>
      <c r="R13" s="58"/>
    </row>
    <row r="14" spans="1:18" ht="45" customHeight="1" x14ac:dyDescent="0.5">
      <c r="A14" s="54" t="s">
        <v>36</v>
      </c>
      <c r="B14" s="188"/>
      <c r="C14" s="55">
        <v>800000</v>
      </c>
      <c r="D14" s="55"/>
      <c r="E14" s="55">
        <v>2697386795</v>
      </c>
      <c r="F14" s="55"/>
      <c r="G14" s="55">
        <v>-1557534080</v>
      </c>
      <c r="H14" s="55"/>
      <c r="I14" s="55">
        <f t="shared" si="0"/>
        <v>1139852715</v>
      </c>
      <c r="J14" s="55"/>
      <c r="K14" s="55">
        <v>14449816</v>
      </c>
      <c r="L14" s="55"/>
      <c r="M14" s="55">
        <v>51132261304</v>
      </c>
      <c r="N14" s="55"/>
      <c r="O14" s="55">
        <v>-34358562660</v>
      </c>
      <c r="P14" s="55"/>
      <c r="Q14" s="55">
        <f t="shared" si="1"/>
        <v>16773698644</v>
      </c>
      <c r="R14" s="58"/>
    </row>
    <row r="15" spans="1:18" ht="45" customHeight="1" x14ac:dyDescent="0.5">
      <c r="A15" s="54" t="s">
        <v>20</v>
      </c>
      <c r="B15" s="188"/>
      <c r="C15" s="55">
        <v>400000</v>
      </c>
      <c r="D15" s="55"/>
      <c r="E15" s="55">
        <v>4221116595</v>
      </c>
      <c r="F15" s="55"/>
      <c r="G15" s="55">
        <v>-3824084091</v>
      </c>
      <c r="H15" s="55"/>
      <c r="I15" s="55">
        <f t="shared" si="0"/>
        <v>397032504</v>
      </c>
      <c r="J15" s="55"/>
      <c r="K15" s="55">
        <v>7000000</v>
      </c>
      <c r="L15" s="55"/>
      <c r="M15" s="55">
        <v>77972479279</v>
      </c>
      <c r="N15" s="55"/>
      <c r="O15" s="55">
        <v>-65004186885</v>
      </c>
      <c r="P15" s="55"/>
      <c r="Q15" s="55">
        <f t="shared" si="1"/>
        <v>12968292394</v>
      </c>
      <c r="R15" s="58"/>
    </row>
    <row r="16" spans="1:18" ht="45" customHeight="1" x14ac:dyDescent="0.5">
      <c r="A16" s="54" t="s">
        <v>23</v>
      </c>
      <c r="B16" s="188"/>
      <c r="C16" s="55">
        <v>100000</v>
      </c>
      <c r="D16" s="55"/>
      <c r="E16" s="55">
        <v>4524751211</v>
      </c>
      <c r="F16" s="55"/>
      <c r="G16" s="55">
        <v>-4246592322</v>
      </c>
      <c r="H16" s="55"/>
      <c r="I16" s="55">
        <f t="shared" si="0"/>
        <v>278158889</v>
      </c>
      <c r="J16" s="55"/>
      <c r="K16" s="55">
        <v>3186216</v>
      </c>
      <c r="L16" s="55"/>
      <c r="M16" s="55">
        <v>147935103197</v>
      </c>
      <c r="N16" s="55"/>
      <c r="O16" s="55">
        <v>-135764927525</v>
      </c>
      <c r="P16" s="55"/>
      <c r="Q16" s="55">
        <f t="shared" si="1"/>
        <v>12170175672</v>
      </c>
      <c r="R16" s="58"/>
    </row>
    <row r="17" spans="1:18" ht="45" customHeight="1" x14ac:dyDescent="0.5">
      <c r="A17" s="54" t="s">
        <v>24</v>
      </c>
      <c r="B17" s="188"/>
      <c r="C17" s="55">
        <v>0</v>
      </c>
      <c r="D17" s="55"/>
      <c r="E17" s="55">
        <v>0</v>
      </c>
      <c r="F17" s="55"/>
      <c r="G17" s="55">
        <v>0</v>
      </c>
      <c r="H17" s="55"/>
      <c r="I17" s="55">
        <f t="shared" si="0"/>
        <v>0</v>
      </c>
      <c r="J17" s="55"/>
      <c r="K17" s="55">
        <v>1218366</v>
      </c>
      <c r="L17" s="55"/>
      <c r="M17" s="55">
        <v>52808298963</v>
      </c>
      <c r="N17" s="55"/>
      <c r="O17" s="55">
        <v>-42446491614</v>
      </c>
      <c r="P17" s="55"/>
      <c r="Q17" s="55">
        <f t="shared" si="1"/>
        <v>10361807349</v>
      </c>
      <c r="R17" s="58"/>
    </row>
    <row r="18" spans="1:18" ht="45" customHeight="1" x14ac:dyDescent="0.5">
      <c r="A18" s="54" t="s">
        <v>44</v>
      </c>
      <c r="B18" s="188"/>
      <c r="C18" s="55">
        <v>0</v>
      </c>
      <c r="D18" s="55"/>
      <c r="E18" s="55">
        <v>0</v>
      </c>
      <c r="F18" s="55"/>
      <c r="G18" s="55">
        <v>0</v>
      </c>
      <c r="H18" s="55"/>
      <c r="I18" s="55">
        <f t="shared" si="0"/>
        <v>0</v>
      </c>
      <c r="J18" s="55"/>
      <c r="K18" s="55">
        <v>1867424</v>
      </c>
      <c r="L18" s="55"/>
      <c r="M18" s="55">
        <v>26393758343</v>
      </c>
      <c r="N18" s="55"/>
      <c r="O18" s="55">
        <v>-18654887220</v>
      </c>
      <c r="P18" s="55"/>
      <c r="Q18" s="55">
        <f t="shared" si="1"/>
        <v>7738871123</v>
      </c>
      <c r="R18" s="58"/>
    </row>
    <row r="19" spans="1:18" ht="45" customHeight="1" x14ac:dyDescent="0.5">
      <c r="A19" s="54" t="s">
        <v>33</v>
      </c>
      <c r="B19" s="188"/>
      <c r="C19" s="55">
        <v>1757</v>
      </c>
      <c r="D19" s="55"/>
      <c r="E19" s="55">
        <v>66040692</v>
      </c>
      <c r="F19" s="55"/>
      <c r="G19" s="55">
        <v>-58546634</v>
      </c>
      <c r="H19" s="55"/>
      <c r="I19" s="55">
        <f t="shared" si="0"/>
        <v>7494058</v>
      </c>
      <c r="J19" s="55"/>
      <c r="K19" s="55">
        <v>523989</v>
      </c>
      <c r="L19" s="55"/>
      <c r="M19" s="55">
        <v>25255590068</v>
      </c>
      <c r="N19" s="55"/>
      <c r="O19" s="55">
        <v>-17646093354</v>
      </c>
      <c r="P19" s="55"/>
      <c r="Q19" s="55">
        <f t="shared" si="1"/>
        <v>7609496714</v>
      </c>
      <c r="R19" s="58"/>
    </row>
    <row r="20" spans="1:18" ht="45" customHeight="1" x14ac:dyDescent="0.5">
      <c r="A20" s="54" t="s">
        <v>77</v>
      </c>
      <c r="B20" s="188"/>
      <c r="C20" s="55">
        <v>0</v>
      </c>
      <c r="D20" s="55"/>
      <c r="E20" s="55">
        <v>0</v>
      </c>
      <c r="F20" s="55"/>
      <c r="G20" s="55">
        <v>0</v>
      </c>
      <c r="H20" s="55"/>
      <c r="I20" s="55">
        <f t="shared" si="0"/>
        <v>0</v>
      </c>
      <c r="J20" s="55"/>
      <c r="K20" s="55">
        <v>3400890</v>
      </c>
      <c r="L20" s="55"/>
      <c r="M20" s="55">
        <v>35608016756</v>
      </c>
      <c r="N20" s="55"/>
      <c r="O20" s="55">
        <v>-28319590131</v>
      </c>
      <c r="P20" s="55"/>
      <c r="Q20" s="55">
        <f t="shared" si="1"/>
        <v>7288426625</v>
      </c>
      <c r="R20" s="58"/>
    </row>
    <row r="21" spans="1:18" ht="45" customHeight="1" x14ac:dyDescent="0.5">
      <c r="A21" s="59" t="s">
        <v>37</v>
      </c>
      <c r="B21" s="188"/>
      <c r="C21" s="60">
        <v>0</v>
      </c>
      <c r="D21" s="55"/>
      <c r="E21" s="60">
        <v>0</v>
      </c>
      <c r="F21" s="55"/>
      <c r="G21" s="55">
        <v>0</v>
      </c>
      <c r="H21" s="55"/>
      <c r="I21" s="55">
        <f t="shared" si="0"/>
        <v>0</v>
      </c>
      <c r="J21" s="55"/>
      <c r="K21" s="60">
        <v>5855557</v>
      </c>
      <c r="L21" s="55"/>
      <c r="M21" s="60">
        <v>42296623077</v>
      </c>
      <c r="N21" s="55"/>
      <c r="O21" s="55">
        <v>-35544235097</v>
      </c>
      <c r="P21" s="55"/>
      <c r="Q21" s="55">
        <f t="shared" si="1"/>
        <v>6752387980</v>
      </c>
      <c r="R21" s="58"/>
    </row>
    <row r="22" spans="1:18" ht="45" customHeight="1" x14ac:dyDescent="0.5">
      <c r="A22" s="59" t="s">
        <v>16</v>
      </c>
      <c r="B22" s="188"/>
      <c r="C22" s="60">
        <v>0</v>
      </c>
      <c r="D22" s="55"/>
      <c r="E22" s="60">
        <v>0</v>
      </c>
      <c r="F22" s="55"/>
      <c r="G22" s="55">
        <v>0</v>
      </c>
      <c r="H22" s="55"/>
      <c r="I22" s="55">
        <f t="shared" si="0"/>
        <v>0</v>
      </c>
      <c r="J22" s="55"/>
      <c r="K22" s="60">
        <v>1300000</v>
      </c>
      <c r="L22" s="55"/>
      <c r="M22" s="60">
        <v>29753360606</v>
      </c>
      <c r="N22" s="55"/>
      <c r="O22" s="55">
        <v>-24026031506</v>
      </c>
      <c r="P22" s="55"/>
      <c r="Q22" s="55">
        <f t="shared" si="1"/>
        <v>5727329100</v>
      </c>
      <c r="R22" s="58"/>
    </row>
    <row r="23" spans="1:18" ht="45" customHeight="1" x14ac:dyDescent="0.5">
      <c r="A23" s="54" t="s">
        <v>163</v>
      </c>
      <c r="B23" s="188"/>
      <c r="C23" s="55">
        <v>0</v>
      </c>
      <c r="D23" s="55"/>
      <c r="E23" s="55">
        <v>0</v>
      </c>
      <c r="F23" s="55"/>
      <c r="G23" s="55">
        <v>0</v>
      </c>
      <c r="H23" s="55"/>
      <c r="I23" s="55">
        <f t="shared" si="0"/>
        <v>0</v>
      </c>
      <c r="J23" s="55"/>
      <c r="K23" s="55">
        <v>239280</v>
      </c>
      <c r="L23" s="55"/>
      <c r="M23" s="55">
        <v>23628821560</v>
      </c>
      <c r="N23" s="55"/>
      <c r="O23" s="55">
        <v>-19222782526</v>
      </c>
      <c r="P23" s="55"/>
      <c r="Q23" s="55">
        <f t="shared" si="1"/>
        <v>4406039034</v>
      </c>
      <c r="R23" s="58"/>
    </row>
    <row r="24" spans="1:18" ht="45" customHeight="1" thickBot="1" x14ac:dyDescent="0.55000000000000004">
      <c r="A24" s="54" t="s">
        <v>200</v>
      </c>
      <c r="B24" s="188"/>
      <c r="C24" s="61">
        <v>0</v>
      </c>
      <c r="D24" s="55"/>
      <c r="E24" s="61">
        <v>0</v>
      </c>
      <c r="F24" s="55"/>
      <c r="G24" s="61">
        <v>0</v>
      </c>
      <c r="H24" s="55"/>
      <c r="I24" s="61">
        <f>E24+G24</f>
        <v>0</v>
      </c>
      <c r="J24" s="55"/>
      <c r="K24" s="61">
        <v>1657992</v>
      </c>
      <c r="L24" s="55"/>
      <c r="M24" s="61">
        <v>9361361093</v>
      </c>
      <c r="N24" s="55"/>
      <c r="O24" s="61">
        <v>-5760206531</v>
      </c>
      <c r="P24" s="55"/>
      <c r="Q24" s="61">
        <f>M24+O24</f>
        <v>3601154562</v>
      </c>
      <c r="R24" s="58"/>
    </row>
    <row r="25" spans="1:18" ht="45" customHeight="1" thickBot="1" x14ac:dyDescent="0.6">
      <c r="A25" s="62" t="s">
        <v>97</v>
      </c>
      <c r="B25" s="189"/>
      <c r="C25" s="64">
        <f>SUM(C9:C24)</f>
        <v>2101757</v>
      </c>
      <c r="D25" s="66"/>
      <c r="E25" s="64">
        <f>SUM(E9:E24)</f>
        <v>75004652896</v>
      </c>
      <c r="F25" s="66"/>
      <c r="G25" s="64">
        <f>SUM(G9:G24)</f>
        <v>-54318854480</v>
      </c>
      <c r="H25" s="66"/>
      <c r="I25" s="64">
        <f>SUM(I9:I24)</f>
        <v>20685798416</v>
      </c>
      <c r="J25" s="66"/>
      <c r="K25" s="64">
        <f>SUM(K9:K24)</f>
        <v>156675898</v>
      </c>
      <c r="L25" s="66"/>
      <c r="M25" s="64">
        <f>SUM(M9:M24)</f>
        <v>1578881817882</v>
      </c>
      <c r="N25" s="66"/>
      <c r="O25" s="64">
        <f>SUM(O9:O24)</f>
        <v>-1291203941617</v>
      </c>
      <c r="P25" s="66"/>
      <c r="Q25" s="64">
        <f>SUM(Q9:Q24)</f>
        <v>287677876265</v>
      </c>
      <c r="R25" s="58"/>
    </row>
    <row r="26" spans="1:18" ht="40.5" customHeight="1" x14ac:dyDescent="0.5">
      <c r="A26" s="54"/>
      <c r="B26" s="188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8"/>
    </row>
    <row r="27" spans="1:18" ht="40.5" customHeight="1" x14ac:dyDescent="0.5">
      <c r="A27" s="173" t="s">
        <v>0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58"/>
    </row>
    <row r="28" spans="1:18" ht="40.5" customHeight="1" x14ac:dyDescent="0.5">
      <c r="A28" s="173" t="s">
        <v>65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58"/>
    </row>
    <row r="29" spans="1:18" ht="40.5" customHeight="1" x14ac:dyDescent="0.5">
      <c r="A29" s="173" t="s">
        <v>156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58"/>
    </row>
    <row r="30" spans="1:18" ht="40.5" customHeight="1" x14ac:dyDescent="0.5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58"/>
    </row>
    <row r="31" spans="1:18" ht="40.5" customHeight="1" x14ac:dyDescent="0.5">
      <c r="A31" s="178" t="s">
        <v>190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58"/>
    </row>
    <row r="32" spans="1:18" ht="40.5" customHeight="1" x14ac:dyDescent="1">
      <c r="A32" s="150"/>
      <c r="B32" s="150"/>
      <c r="C32" s="177" t="s">
        <v>99</v>
      </c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58"/>
    </row>
    <row r="33" spans="1:18" ht="40.5" customHeight="1" thickBot="1" x14ac:dyDescent="1.05">
      <c r="A33" s="179" t="s">
        <v>66</v>
      </c>
      <c r="B33" s="188"/>
      <c r="C33" s="161" t="s">
        <v>157</v>
      </c>
      <c r="D33" s="161"/>
      <c r="E33" s="161"/>
      <c r="F33" s="161"/>
      <c r="G33" s="161"/>
      <c r="H33" s="161"/>
      <c r="I33" s="161"/>
      <c r="J33" s="185"/>
      <c r="K33" s="161" t="s">
        <v>158</v>
      </c>
      <c r="L33" s="161"/>
      <c r="M33" s="161"/>
      <c r="N33" s="161"/>
      <c r="O33" s="161"/>
      <c r="P33" s="161"/>
      <c r="Q33" s="161"/>
      <c r="R33" s="58"/>
    </row>
    <row r="34" spans="1:18" ht="40.5" customHeight="1" thickBot="1" x14ac:dyDescent="0.85">
      <c r="A34" s="180"/>
      <c r="B34" s="188"/>
      <c r="C34" s="151" t="s">
        <v>6</v>
      </c>
      <c r="D34" s="186"/>
      <c r="E34" s="151" t="s">
        <v>87</v>
      </c>
      <c r="F34" s="186"/>
      <c r="G34" s="151" t="s">
        <v>88</v>
      </c>
      <c r="H34" s="186"/>
      <c r="I34" s="151" t="s">
        <v>123</v>
      </c>
      <c r="J34" s="187"/>
      <c r="K34" s="151" t="s">
        <v>6</v>
      </c>
      <c r="L34" s="186"/>
      <c r="M34" s="151" t="s">
        <v>87</v>
      </c>
      <c r="N34" s="186"/>
      <c r="O34" s="151" t="s">
        <v>88</v>
      </c>
      <c r="P34" s="186"/>
      <c r="Q34" s="151" t="s">
        <v>123</v>
      </c>
      <c r="R34" s="58"/>
    </row>
    <row r="35" spans="1:18" ht="40.5" customHeight="1" x14ac:dyDescent="0.5">
      <c r="A35" s="62" t="s">
        <v>98</v>
      </c>
      <c r="B35" s="188"/>
      <c r="C35" s="66">
        <f>SUM(C25)</f>
        <v>2101757</v>
      </c>
      <c r="D35" s="66"/>
      <c r="E35" s="66">
        <f>SUM(E25)</f>
        <v>75004652896</v>
      </c>
      <c r="F35" s="66"/>
      <c r="G35" s="66">
        <f>SUM(G25)</f>
        <v>-54318854480</v>
      </c>
      <c r="H35" s="66"/>
      <c r="I35" s="66">
        <f>SUM(I25)</f>
        <v>20685798416</v>
      </c>
      <c r="J35" s="66"/>
      <c r="K35" s="66">
        <f>SUM(K25)</f>
        <v>156675898</v>
      </c>
      <c r="L35" s="66"/>
      <c r="M35" s="66">
        <f>SUM(M25)</f>
        <v>1578881817882</v>
      </c>
      <c r="N35" s="66"/>
      <c r="O35" s="66">
        <f>SUM(O25)</f>
        <v>-1291203941617</v>
      </c>
      <c r="P35" s="66"/>
      <c r="Q35" s="66">
        <f>SUM(Q25)</f>
        <v>287677876265</v>
      </c>
      <c r="R35" s="58"/>
    </row>
    <row r="36" spans="1:18" ht="45" customHeight="1" x14ac:dyDescent="0.5">
      <c r="A36" s="54" t="s">
        <v>201</v>
      </c>
      <c r="B36" s="188"/>
      <c r="C36" s="55">
        <v>0</v>
      </c>
      <c r="D36" s="55"/>
      <c r="E36" s="55">
        <v>0</v>
      </c>
      <c r="F36" s="55"/>
      <c r="G36" s="55">
        <v>0</v>
      </c>
      <c r="H36" s="55"/>
      <c r="I36" s="55">
        <f>E36+G36</f>
        <v>0</v>
      </c>
      <c r="J36" s="55"/>
      <c r="K36" s="55">
        <v>750000</v>
      </c>
      <c r="L36" s="55"/>
      <c r="M36" s="55">
        <v>9243474572</v>
      </c>
      <c r="N36" s="55"/>
      <c r="O36" s="55">
        <v>-6094252072</v>
      </c>
      <c r="P36" s="55"/>
      <c r="Q36" s="55">
        <f>M36+O36</f>
        <v>3149222500</v>
      </c>
      <c r="R36" s="58"/>
    </row>
    <row r="37" spans="1:18" ht="45" customHeight="1" x14ac:dyDescent="0.5">
      <c r="A37" s="54" t="s">
        <v>202</v>
      </c>
      <c r="B37" s="188"/>
      <c r="C37" s="55">
        <v>0</v>
      </c>
      <c r="D37" s="55"/>
      <c r="E37" s="55">
        <v>0</v>
      </c>
      <c r="F37" s="55"/>
      <c r="G37" s="55">
        <v>0</v>
      </c>
      <c r="H37" s="55"/>
      <c r="I37" s="55">
        <f t="shared" ref="I37:I50" si="2">E37+G37</f>
        <v>0</v>
      </c>
      <c r="J37" s="55"/>
      <c r="K37" s="55">
        <v>1800000</v>
      </c>
      <c r="L37" s="55"/>
      <c r="M37" s="55">
        <v>12739890974</v>
      </c>
      <c r="N37" s="55"/>
      <c r="O37" s="55">
        <v>-9764838974</v>
      </c>
      <c r="P37" s="55"/>
      <c r="Q37" s="55">
        <f t="shared" ref="Q37:Q50" si="3">M37+O37</f>
        <v>2975052000</v>
      </c>
      <c r="R37" s="58"/>
    </row>
    <row r="38" spans="1:18" ht="45" customHeight="1" x14ac:dyDescent="0.5">
      <c r="A38" s="54" t="s">
        <v>164</v>
      </c>
      <c r="B38" s="188"/>
      <c r="C38" s="55">
        <v>100000</v>
      </c>
      <c r="D38" s="55"/>
      <c r="E38" s="55">
        <v>3512635821</v>
      </c>
      <c r="F38" s="55"/>
      <c r="G38" s="55">
        <v>-3247910374</v>
      </c>
      <c r="H38" s="55"/>
      <c r="I38" s="55">
        <f t="shared" si="2"/>
        <v>264725447</v>
      </c>
      <c r="J38" s="55"/>
      <c r="K38" s="55">
        <v>330524</v>
      </c>
      <c r="L38" s="55"/>
      <c r="M38" s="55">
        <v>12842486469</v>
      </c>
      <c r="N38" s="55"/>
      <c r="O38" s="55">
        <v>-10725522930</v>
      </c>
      <c r="P38" s="55"/>
      <c r="Q38" s="55">
        <f t="shared" si="3"/>
        <v>2116963539</v>
      </c>
      <c r="R38" s="58"/>
    </row>
    <row r="39" spans="1:18" ht="45" customHeight="1" x14ac:dyDescent="0.5">
      <c r="A39" s="54" t="s">
        <v>203</v>
      </c>
      <c r="B39" s="188"/>
      <c r="C39" s="55">
        <v>0</v>
      </c>
      <c r="D39" s="55"/>
      <c r="E39" s="55">
        <v>0</v>
      </c>
      <c r="F39" s="55"/>
      <c r="G39" s="55">
        <v>0</v>
      </c>
      <c r="H39" s="55"/>
      <c r="I39" s="55">
        <f t="shared" si="2"/>
        <v>0</v>
      </c>
      <c r="J39" s="55"/>
      <c r="K39" s="55">
        <v>2632453</v>
      </c>
      <c r="L39" s="55"/>
      <c r="M39" s="55">
        <v>7431683364</v>
      </c>
      <c r="N39" s="55"/>
      <c r="O39" s="55">
        <v>-5379284715</v>
      </c>
      <c r="P39" s="55"/>
      <c r="Q39" s="55">
        <f t="shared" si="3"/>
        <v>2052398649</v>
      </c>
      <c r="R39" s="58"/>
    </row>
    <row r="40" spans="1:18" ht="45" customHeight="1" x14ac:dyDescent="0.5">
      <c r="A40" s="54" t="s">
        <v>204</v>
      </c>
      <c r="B40" s="188"/>
      <c r="C40" s="55">
        <v>0</v>
      </c>
      <c r="D40" s="55"/>
      <c r="E40" s="55">
        <v>0</v>
      </c>
      <c r="F40" s="55"/>
      <c r="G40" s="55">
        <v>0</v>
      </c>
      <c r="H40" s="55"/>
      <c r="I40" s="55">
        <f t="shared" si="2"/>
        <v>0</v>
      </c>
      <c r="J40" s="55"/>
      <c r="K40" s="55">
        <v>800000</v>
      </c>
      <c r="L40" s="55"/>
      <c r="M40" s="55">
        <v>12286458106</v>
      </c>
      <c r="N40" s="55"/>
      <c r="O40" s="55">
        <v>-10606531306</v>
      </c>
      <c r="P40" s="55"/>
      <c r="Q40" s="55">
        <f t="shared" si="3"/>
        <v>1679926800</v>
      </c>
      <c r="R40" s="58"/>
    </row>
    <row r="41" spans="1:18" ht="45" customHeight="1" x14ac:dyDescent="0.5">
      <c r="A41" s="54" t="s">
        <v>205</v>
      </c>
      <c r="B41" s="188"/>
      <c r="C41" s="55">
        <v>0</v>
      </c>
      <c r="D41" s="55"/>
      <c r="E41" s="55">
        <v>0</v>
      </c>
      <c r="F41" s="55"/>
      <c r="G41" s="55">
        <v>0</v>
      </c>
      <c r="H41" s="55"/>
      <c r="I41" s="55">
        <f t="shared" si="2"/>
        <v>0</v>
      </c>
      <c r="J41" s="55"/>
      <c r="K41" s="55">
        <v>285750</v>
      </c>
      <c r="L41" s="55"/>
      <c r="M41" s="55">
        <v>15213068771</v>
      </c>
      <c r="N41" s="55"/>
      <c r="O41" s="55">
        <v>-13529127881</v>
      </c>
      <c r="P41" s="55"/>
      <c r="Q41" s="55">
        <f t="shared" si="3"/>
        <v>1683940890</v>
      </c>
      <c r="R41" s="58"/>
    </row>
    <row r="42" spans="1:18" ht="45" customHeight="1" x14ac:dyDescent="0.5">
      <c r="A42" s="54" t="s">
        <v>29</v>
      </c>
      <c r="B42" s="188"/>
      <c r="C42" s="55">
        <v>0</v>
      </c>
      <c r="D42" s="55"/>
      <c r="E42" s="55">
        <v>0</v>
      </c>
      <c r="F42" s="55"/>
      <c r="G42" s="55">
        <v>0</v>
      </c>
      <c r="H42" s="55"/>
      <c r="I42" s="55">
        <f t="shared" si="2"/>
        <v>0</v>
      </c>
      <c r="J42" s="55"/>
      <c r="K42" s="55">
        <v>1600000</v>
      </c>
      <c r="L42" s="55"/>
      <c r="M42" s="55">
        <v>11815696197</v>
      </c>
      <c r="N42" s="55"/>
      <c r="O42" s="55">
        <v>-10409730863</v>
      </c>
      <c r="P42" s="55"/>
      <c r="Q42" s="55">
        <f t="shared" si="3"/>
        <v>1405965334</v>
      </c>
      <c r="R42" s="58"/>
    </row>
    <row r="43" spans="1:18" ht="45" customHeight="1" x14ac:dyDescent="0.5">
      <c r="A43" s="54" t="s">
        <v>14</v>
      </c>
      <c r="B43" s="188"/>
      <c r="C43" s="55">
        <v>0</v>
      </c>
      <c r="D43" s="55"/>
      <c r="E43" s="55">
        <v>0</v>
      </c>
      <c r="F43" s="55"/>
      <c r="G43" s="55">
        <v>0</v>
      </c>
      <c r="H43" s="55"/>
      <c r="I43" s="55">
        <f t="shared" si="2"/>
        <v>0</v>
      </c>
      <c r="J43" s="55"/>
      <c r="K43" s="55">
        <v>1750000</v>
      </c>
      <c r="L43" s="55"/>
      <c r="M43" s="55">
        <v>5869368245</v>
      </c>
      <c r="N43" s="55"/>
      <c r="O43" s="55">
        <v>-4660014907</v>
      </c>
      <c r="P43" s="55"/>
      <c r="Q43" s="55">
        <f t="shared" si="3"/>
        <v>1209353338</v>
      </c>
      <c r="R43" s="58"/>
    </row>
    <row r="44" spans="1:18" ht="45" customHeight="1" x14ac:dyDescent="0.5">
      <c r="A44" s="54" t="s">
        <v>18</v>
      </c>
      <c r="B44" s="188"/>
      <c r="C44" s="55">
        <v>2079341</v>
      </c>
      <c r="D44" s="55"/>
      <c r="E44" s="55">
        <v>5679674602</v>
      </c>
      <c r="F44" s="55"/>
      <c r="G44" s="55">
        <v>-5468111971</v>
      </c>
      <c r="H44" s="55"/>
      <c r="I44" s="55">
        <f t="shared" si="2"/>
        <v>211562631</v>
      </c>
      <c r="J44" s="55"/>
      <c r="K44" s="55">
        <v>4751107</v>
      </c>
      <c r="L44" s="55"/>
      <c r="M44" s="55">
        <v>13765349601</v>
      </c>
      <c r="N44" s="55"/>
      <c r="O44" s="55">
        <v>-12488006418</v>
      </c>
      <c r="P44" s="55"/>
      <c r="Q44" s="55">
        <f t="shared" si="3"/>
        <v>1277343183</v>
      </c>
      <c r="R44" s="58"/>
    </row>
    <row r="45" spans="1:18" ht="45" customHeight="1" x14ac:dyDescent="0.5">
      <c r="A45" s="54" t="s">
        <v>166</v>
      </c>
      <c r="B45" s="188"/>
      <c r="C45" s="55">
        <v>750000</v>
      </c>
      <c r="D45" s="55"/>
      <c r="E45" s="55">
        <v>7050974480</v>
      </c>
      <c r="F45" s="55"/>
      <c r="G45" s="55">
        <v>-6036133917</v>
      </c>
      <c r="H45" s="55"/>
      <c r="I45" s="55">
        <f t="shared" si="2"/>
        <v>1014840563</v>
      </c>
      <c r="J45" s="55"/>
      <c r="K45" s="55">
        <v>750000</v>
      </c>
      <c r="L45" s="55"/>
      <c r="M45" s="55">
        <v>7050974480</v>
      </c>
      <c r="N45" s="55"/>
      <c r="O45" s="55">
        <v>-6036133917</v>
      </c>
      <c r="P45" s="55"/>
      <c r="Q45" s="55">
        <f t="shared" si="3"/>
        <v>1014840563</v>
      </c>
      <c r="R45" s="58"/>
    </row>
    <row r="46" spans="1:18" ht="45" customHeight="1" x14ac:dyDescent="0.5">
      <c r="A46" s="54" t="s">
        <v>206</v>
      </c>
      <c r="B46" s="188"/>
      <c r="C46" s="55">
        <v>0</v>
      </c>
      <c r="D46" s="55"/>
      <c r="E46" s="55">
        <v>0</v>
      </c>
      <c r="F46" s="55"/>
      <c r="G46" s="55">
        <v>0</v>
      </c>
      <c r="H46" s="55"/>
      <c r="I46" s="55">
        <f t="shared" si="2"/>
        <v>0</v>
      </c>
      <c r="J46" s="55"/>
      <c r="K46" s="55">
        <v>1735355</v>
      </c>
      <c r="L46" s="55"/>
      <c r="M46" s="55">
        <v>10557181443</v>
      </c>
      <c r="N46" s="55"/>
      <c r="O46" s="55">
        <v>-9584899606</v>
      </c>
      <c r="P46" s="55"/>
      <c r="Q46" s="55">
        <f t="shared" si="3"/>
        <v>972281837</v>
      </c>
      <c r="R46" s="58"/>
    </row>
    <row r="47" spans="1:18" ht="45" customHeight="1" x14ac:dyDescent="0.5">
      <c r="A47" s="54" t="s">
        <v>78</v>
      </c>
      <c r="B47" s="188"/>
      <c r="C47" s="55">
        <v>0</v>
      </c>
      <c r="D47" s="55"/>
      <c r="E47" s="55">
        <v>0</v>
      </c>
      <c r="F47" s="55"/>
      <c r="G47" s="55">
        <v>0</v>
      </c>
      <c r="H47" s="55"/>
      <c r="I47" s="55">
        <f t="shared" si="2"/>
        <v>0</v>
      </c>
      <c r="J47" s="55"/>
      <c r="K47" s="55">
        <v>968421</v>
      </c>
      <c r="L47" s="55"/>
      <c r="M47" s="55">
        <v>9093015465</v>
      </c>
      <c r="N47" s="55"/>
      <c r="O47" s="55">
        <v>-8243692450</v>
      </c>
      <c r="P47" s="55"/>
      <c r="Q47" s="55">
        <f t="shared" si="3"/>
        <v>849323015</v>
      </c>
      <c r="R47" s="58"/>
    </row>
    <row r="48" spans="1:18" ht="45" customHeight="1" x14ac:dyDescent="0.5">
      <c r="A48" s="54" t="s">
        <v>207</v>
      </c>
      <c r="B48" s="188"/>
      <c r="C48" s="55">
        <v>0</v>
      </c>
      <c r="D48" s="55"/>
      <c r="E48" s="55">
        <v>0</v>
      </c>
      <c r="F48" s="55"/>
      <c r="G48" s="55">
        <v>0</v>
      </c>
      <c r="H48" s="55"/>
      <c r="I48" s="55">
        <f t="shared" si="2"/>
        <v>0</v>
      </c>
      <c r="J48" s="55"/>
      <c r="K48" s="55">
        <v>1125000</v>
      </c>
      <c r="L48" s="55"/>
      <c r="M48" s="55">
        <v>10752240383</v>
      </c>
      <c r="N48" s="55"/>
      <c r="O48" s="55">
        <v>-10061127303</v>
      </c>
      <c r="P48" s="55"/>
      <c r="Q48" s="55">
        <f t="shared" si="3"/>
        <v>691113080</v>
      </c>
      <c r="R48" s="58"/>
    </row>
    <row r="49" spans="1:18" ht="45" customHeight="1" x14ac:dyDescent="0.5">
      <c r="A49" s="54" t="s">
        <v>208</v>
      </c>
      <c r="B49" s="188"/>
      <c r="C49" s="55">
        <v>0</v>
      </c>
      <c r="D49" s="55"/>
      <c r="E49" s="55">
        <v>0</v>
      </c>
      <c r="F49" s="55"/>
      <c r="G49" s="55">
        <v>0</v>
      </c>
      <c r="H49" s="55"/>
      <c r="I49" s="55">
        <f t="shared" si="2"/>
        <v>0</v>
      </c>
      <c r="J49" s="55"/>
      <c r="K49" s="55">
        <v>3907695</v>
      </c>
      <c r="L49" s="55"/>
      <c r="M49" s="55">
        <v>17482114832</v>
      </c>
      <c r="N49" s="55"/>
      <c r="O49" s="55">
        <v>-16831535673</v>
      </c>
      <c r="P49" s="55"/>
      <c r="Q49" s="55">
        <f t="shared" si="3"/>
        <v>650579159</v>
      </c>
      <c r="R49" s="58"/>
    </row>
    <row r="50" spans="1:18" ht="45" customHeight="1" x14ac:dyDescent="0.5">
      <c r="A50" s="54" t="s">
        <v>209</v>
      </c>
      <c r="B50" s="188"/>
      <c r="C50" s="55">
        <v>0</v>
      </c>
      <c r="D50" s="55"/>
      <c r="E50" s="55">
        <v>0</v>
      </c>
      <c r="F50" s="55"/>
      <c r="G50" s="55">
        <v>0</v>
      </c>
      <c r="H50" s="55"/>
      <c r="I50" s="55">
        <f t="shared" si="2"/>
        <v>0</v>
      </c>
      <c r="J50" s="55"/>
      <c r="K50" s="55">
        <v>600000</v>
      </c>
      <c r="L50" s="55"/>
      <c r="M50" s="55">
        <v>2122355318</v>
      </c>
      <c r="N50" s="55"/>
      <c r="O50" s="55">
        <v>-1974004763</v>
      </c>
      <c r="P50" s="55"/>
      <c r="Q50" s="55">
        <f t="shared" si="3"/>
        <v>148350555</v>
      </c>
      <c r="R50" s="58"/>
    </row>
    <row r="51" spans="1:18" ht="45" customHeight="1" thickBot="1" x14ac:dyDescent="0.55000000000000004">
      <c r="A51" s="54" t="s">
        <v>210</v>
      </c>
      <c r="B51" s="188"/>
      <c r="C51" s="61">
        <v>0</v>
      </c>
      <c r="D51" s="55"/>
      <c r="E51" s="61">
        <v>0</v>
      </c>
      <c r="F51" s="55"/>
      <c r="G51" s="61">
        <v>0</v>
      </c>
      <c r="H51" s="55"/>
      <c r="I51" s="61">
        <f>E51+G51</f>
        <v>0</v>
      </c>
      <c r="J51" s="55"/>
      <c r="K51" s="61">
        <v>249996</v>
      </c>
      <c r="L51" s="55"/>
      <c r="M51" s="61">
        <v>1819082428</v>
      </c>
      <c r="N51" s="55"/>
      <c r="O51" s="61">
        <v>-1718731033</v>
      </c>
      <c r="P51" s="55"/>
      <c r="Q51" s="61">
        <f>M51+O51</f>
        <v>100351395</v>
      </c>
      <c r="R51" s="58"/>
    </row>
    <row r="52" spans="1:18" ht="45" customHeight="1" thickBot="1" x14ac:dyDescent="0.55000000000000004">
      <c r="A52" s="62" t="s">
        <v>97</v>
      </c>
      <c r="B52" s="188"/>
      <c r="C52" s="61">
        <f>SUM(C35:C51)</f>
        <v>5031098</v>
      </c>
      <c r="D52" s="55"/>
      <c r="E52" s="61">
        <f>SUM(E35:E51)</f>
        <v>91247937799</v>
      </c>
      <c r="F52" s="55"/>
      <c r="G52" s="61">
        <f>SUM(G35:G51)</f>
        <v>-69071010742</v>
      </c>
      <c r="H52" s="55"/>
      <c r="I52" s="61">
        <f>SUM(I35:I51)</f>
        <v>22176927057</v>
      </c>
      <c r="J52" s="55"/>
      <c r="K52" s="61">
        <f>SUM(K35:K51)</f>
        <v>180712199</v>
      </c>
      <c r="L52" s="55"/>
      <c r="M52" s="61">
        <f>SUM(M35:M51)</f>
        <v>1738966258530</v>
      </c>
      <c r="N52" s="55"/>
      <c r="O52" s="61">
        <f>SUM(O35:O51)</f>
        <v>-1429311376428</v>
      </c>
      <c r="P52" s="55"/>
      <c r="Q52" s="61">
        <f>SUM(Q35:Q51)</f>
        <v>309654882102</v>
      </c>
      <c r="R52" s="58"/>
    </row>
    <row r="53" spans="1:18" ht="40.5" customHeight="1" x14ac:dyDescent="0.5">
      <c r="A53" s="54"/>
      <c r="B53" s="188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8"/>
    </row>
    <row r="54" spans="1:18" ht="40.5" customHeight="1" x14ac:dyDescent="0.5">
      <c r="A54" s="173" t="s">
        <v>0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58"/>
    </row>
    <row r="55" spans="1:18" ht="40.5" customHeight="1" x14ac:dyDescent="0.5">
      <c r="A55" s="173" t="s">
        <v>65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58"/>
    </row>
    <row r="56" spans="1:18" ht="40.5" customHeight="1" x14ac:dyDescent="0.5">
      <c r="A56" s="173" t="s">
        <v>156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58"/>
    </row>
    <row r="57" spans="1:18" ht="40.5" customHeight="1" x14ac:dyDescent="0.5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58"/>
    </row>
    <row r="58" spans="1:18" ht="40.5" customHeight="1" x14ac:dyDescent="0.5">
      <c r="A58" s="178" t="s">
        <v>190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58"/>
    </row>
    <row r="59" spans="1:18" ht="40.5" customHeight="1" x14ac:dyDescent="1">
      <c r="A59" s="150"/>
      <c r="B59" s="150"/>
      <c r="C59" s="177" t="s">
        <v>99</v>
      </c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58"/>
    </row>
    <row r="60" spans="1:18" ht="40.5" customHeight="1" thickBot="1" x14ac:dyDescent="1.05">
      <c r="A60" s="179" t="s">
        <v>66</v>
      </c>
      <c r="B60" s="188"/>
      <c r="C60" s="161" t="s">
        <v>157</v>
      </c>
      <c r="D60" s="161"/>
      <c r="E60" s="161"/>
      <c r="F60" s="161"/>
      <c r="G60" s="161"/>
      <c r="H60" s="161"/>
      <c r="I60" s="161"/>
      <c r="J60" s="185"/>
      <c r="K60" s="161" t="s">
        <v>158</v>
      </c>
      <c r="L60" s="161"/>
      <c r="M60" s="161"/>
      <c r="N60" s="161"/>
      <c r="O60" s="161"/>
      <c r="P60" s="161"/>
      <c r="Q60" s="161"/>
      <c r="R60" s="58"/>
    </row>
    <row r="61" spans="1:18" ht="40.5" customHeight="1" thickBot="1" x14ac:dyDescent="0.85">
      <c r="A61" s="180"/>
      <c r="B61" s="188"/>
      <c r="C61" s="151" t="s">
        <v>6</v>
      </c>
      <c r="D61" s="186"/>
      <c r="E61" s="151" t="s">
        <v>87</v>
      </c>
      <c r="F61" s="186"/>
      <c r="G61" s="151" t="s">
        <v>88</v>
      </c>
      <c r="H61" s="186"/>
      <c r="I61" s="151" t="s">
        <v>123</v>
      </c>
      <c r="J61" s="187"/>
      <c r="K61" s="151" t="s">
        <v>6</v>
      </c>
      <c r="L61" s="186"/>
      <c r="M61" s="151" t="s">
        <v>87</v>
      </c>
      <c r="N61" s="186"/>
      <c r="O61" s="151" t="s">
        <v>88</v>
      </c>
      <c r="P61" s="186"/>
      <c r="Q61" s="151" t="s">
        <v>123</v>
      </c>
      <c r="R61" s="58"/>
    </row>
    <row r="62" spans="1:18" ht="40.5" customHeight="1" x14ac:dyDescent="0.5">
      <c r="A62" s="62" t="s">
        <v>98</v>
      </c>
      <c r="B62" s="188"/>
      <c r="C62" s="55">
        <f>SUM(C52)</f>
        <v>5031098</v>
      </c>
      <c r="D62" s="55"/>
      <c r="E62" s="55">
        <f>SUM(E52)</f>
        <v>91247937799</v>
      </c>
      <c r="F62" s="55"/>
      <c r="G62" s="55">
        <f>SUM(G52)</f>
        <v>-69071010742</v>
      </c>
      <c r="H62" s="55"/>
      <c r="I62" s="55">
        <f>SUM(I52)</f>
        <v>22176927057</v>
      </c>
      <c r="J62" s="55"/>
      <c r="K62" s="55">
        <f>SUM(K52)</f>
        <v>180712199</v>
      </c>
      <c r="L62" s="55"/>
      <c r="M62" s="55">
        <f>SUM(M52)</f>
        <v>1738966258530</v>
      </c>
      <c r="N62" s="55"/>
      <c r="O62" s="55">
        <f>SUM(O52)</f>
        <v>-1429311376428</v>
      </c>
      <c r="P62" s="55"/>
      <c r="Q62" s="55">
        <f>SUM(Q52)</f>
        <v>309654882102</v>
      </c>
      <c r="R62" s="58"/>
    </row>
    <row r="63" spans="1:18" ht="45" customHeight="1" x14ac:dyDescent="0.5">
      <c r="A63" s="54" t="s">
        <v>211</v>
      </c>
      <c r="B63" s="188"/>
      <c r="C63" s="55">
        <v>0</v>
      </c>
      <c r="D63" s="55"/>
      <c r="E63" s="55">
        <v>0</v>
      </c>
      <c r="F63" s="55"/>
      <c r="G63" s="55">
        <v>0</v>
      </c>
      <c r="H63" s="55"/>
      <c r="I63" s="55">
        <f>E63+G63</f>
        <v>0</v>
      </c>
      <c r="J63" s="55"/>
      <c r="K63" s="55">
        <v>13000000</v>
      </c>
      <c r="L63" s="55"/>
      <c r="M63" s="55">
        <v>29865471476</v>
      </c>
      <c r="N63" s="55"/>
      <c r="O63" s="55">
        <v>-29607945219</v>
      </c>
      <c r="P63" s="55"/>
      <c r="Q63" s="55">
        <f>M63+O63</f>
        <v>257526257</v>
      </c>
      <c r="R63" s="58"/>
    </row>
    <row r="64" spans="1:18" ht="45" customHeight="1" x14ac:dyDescent="0.5">
      <c r="A64" s="54" t="s">
        <v>212</v>
      </c>
      <c r="B64" s="188"/>
      <c r="C64" s="55">
        <v>0</v>
      </c>
      <c r="D64" s="55"/>
      <c r="E64" s="55">
        <v>0</v>
      </c>
      <c r="F64" s="55"/>
      <c r="G64" s="55">
        <v>0</v>
      </c>
      <c r="H64" s="55"/>
      <c r="I64" s="55">
        <f t="shared" ref="I64:I77" si="4">E64+G64</f>
        <v>0</v>
      </c>
      <c r="J64" s="55"/>
      <c r="K64" s="55">
        <v>1361270</v>
      </c>
      <c r="L64" s="55"/>
      <c r="M64" s="55">
        <v>5078448711</v>
      </c>
      <c r="N64" s="55"/>
      <c r="O64" s="55">
        <v>-5003396450</v>
      </c>
      <c r="P64" s="55"/>
      <c r="Q64" s="55">
        <f t="shared" ref="Q64:Q77" si="5">M64+O64</f>
        <v>75052261</v>
      </c>
      <c r="R64" s="58"/>
    </row>
    <row r="65" spans="1:18" ht="45" customHeight="1" x14ac:dyDescent="0.5">
      <c r="A65" s="54" t="s">
        <v>41</v>
      </c>
      <c r="B65" s="188"/>
      <c r="C65" s="55">
        <v>0</v>
      </c>
      <c r="D65" s="55"/>
      <c r="E65" s="55">
        <v>0</v>
      </c>
      <c r="F65" s="55"/>
      <c r="G65" s="55">
        <v>0</v>
      </c>
      <c r="H65" s="55"/>
      <c r="I65" s="55">
        <f t="shared" si="4"/>
        <v>0</v>
      </c>
      <c r="J65" s="55"/>
      <c r="K65" s="55">
        <v>4852152</v>
      </c>
      <c r="L65" s="55"/>
      <c r="M65" s="55">
        <v>14282166923</v>
      </c>
      <c r="N65" s="55"/>
      <c r="O65" s="55">
        <v>-14174649197</v>
      </c>
      <c r="P65" s="55"/>
      <c r="Q65" s="55">
        <f t="shared" si="5"/>
        <v>107517726</v>
      </c>
      <c r="R65" s="58"/>
    </row>
    <row r="66" spans="1:18" ht="45" customHeight="1" x14ac:dyDescent="0.5">
      <c r="A66" s="54" t="s">
        <v>213</v>
      </c>
      <c r="B66" s="188"/>
      <c r="C66" s="55">
        <v>0</v>
      </c>
      <c r="D66" s="55"/>
      <c r="E66" s="55">
        <v>0</v>
      </c>
      <c r="F66" s="55"/>
      <c r="G66" s="55">
        <v>0</v>
      </c>
      <c r="H66" s="55"/>
      <c r="I66" s="55">
        <f t="shared" si="4"/>
        <v>0</v>
      </c>
      <c r="J66" s="55"/>
      <c r="K66" s="55">
        <v>2283</v>
      </c>
      <c r="L66" s="55"/>
      <c r="M66" s="55">
        <v>16899534</v>
      </c>
      <c r="N66" s="55"/>
      <c r="O66" s="55">
        <v>-11449335</v>
      </c>
      <c r="P66" s="55"/>
      <c r="Q66" s="55">
        <f t="shared" si="5"/>
        <v>5450199</v>
      </c>
      <c r="R66" s="58"/>
    </row>
    <row r="67" spans="1:18" ht="45" customHeight="1" x14ac:dyDescent="0.5">
      <c r="A67" s="54" t="s">
        <v>34</v>
      </c>
      <c r="B67" s="188"/>
      <c r="C67" s="55">
        <v>0</v>
      </c>
      <c r="D67" s="55"/>
      <c r="E67" s="55">
        <v>0</v>
      </c>
      <c r="F67" s="55"/>
      <c r="G67" s="55">
        <v>0</v>
      </c>
      <c r="H67" s="55"/>
      <c r="I67" s="55">
        <f t="shared" si="4"/>
        <v>0</v>
      </c>
      <c r="J67" s="55"/>
      <c r="K67" s="55">
        <v>194</v>
      </c>
      <c r="L67" s="55"/>
      <c r="M67" s="55">
        <v>9223812</v>
      </c>
      <c r="N67" s="55"/>
      <c r="O67" s="55">
        <v>-9203314</v>
      </c>
      <c r="P67" s="55"/>
      <c r="Q67" s="55">
        <f t="shared" si="5"/>
        <v>20498</v>
      </c>
      <c r="R67" s="58"/>
    </row>
    <row r="68" spans="1:18" ht="45" customHeight="1" x14ac:dyDescent="0.5">
      <c r="A68" s="54" t="s">
        <v>12</v>
      </c>
      <c r="B68" s="188"/>
      <c r="C68" s="55">
        <v>0</v>
      </c>
      <c r="D68" s="55"/>
      <c r="E68" s="55">
        <v>0</v>
      </c>
      <c r="F68" s="55"/>
      <c r="G68" s="55">
        <v>0</v>
      </c>
      <c r="H68" s="55"/>
      <c r="I68" s="55">
        <f t="shared" si="4"/>
        <v>0</v>
      </c>
      <c r="J68" s="55"/>
      <c r="K68" s="55">
        <v>220000</v>
      </c>
      <c r="L68" s="55"/>
      <c r="M68" s="55">
        <v>1421491509</v>
      </c>
      <c r="N68" s="55"/>
      <c r="O68" s="55">
        <v>-1559505979</v>
      </c>
      <c r="P68" s="55"/>
      <c r="Q68" s="55">
        <f t="shared" si="5"/>
        <v>-138014470</v>
      </c>
      <c r="R68" s="58"/>
    </row>
    <row r="69" spans="1:18" ht="45" customHeight="1" x14ac:dyDescent="0.5">
      <c r="A69" s="54" t="s">
        <v>38</v>
      </c>
      <c r="B69" s="188"/>
      <c r="C69" s="55">
        <v>0</v>
      </c>
      <c r="D69" s="55"/>
      <c r="E69" s="55">
        <v>0</v>
      </c>
      <c r="F69" s="55"/>
      <c r="G69" s="55">
        <v>0</v>
      </c>
      <c r="H69" s="55"/>
      <c r="I69" s="55">
        <f t="shared" si="4"/>
        <v>0</v>
      </c>
      <c r="J69" s="55"/>
      <c r="K69" s="55">
        <v>20800000</v>
      </c>
      <c r="L69" s="55"/>
      <c r="M69" s="55">
        <v>32817965137</v>
      </c>
      <c r="N69" s="55"/>
      <c r="O69" s="55">
        <v>-32814005855</v>
      </c>
      <c r="P69" s="55"/>
      <c r="Q69" s="55">
        <f t="shared" si="5"/>
        <v>3959282</v>
      </c>
      <c r="R69" s="58"/>
    </row>
    <row r="70" spans="1:18" ht="45" customHeight="1" x14ac:dyDescent="0.5">
      <c r="A70" s="54" t="s">
        <v>214</v>
      </c>
      <c r="B70" s="188"/>
      <c r="C70" s="55">
        <v>0</v>
      </c>
      <c r="D70" s="55"/>
      <c r="E70" s="55">
        <v>0</v>
      </c>
      <c r="F70" s="55"/>
      <c r="G70" s="55">
        <v>0</v>
      </c>
      <c r="H70" s="55"/>
      <c r="I70" s="55">
        <f t="shared" si="4"/>
        <v>0</v>
      </c>
      <c r="J70" s="55"/>
      <c r="K70" s="55">
        <v>14121126</v>
      </c>
      <c r="L70" s="55"/>
      <c r="M70" s="55">
        <v>32663515229</v>
      </c>
      <c r="N70" s="55"/>
      <c r="O70" s="55">
        <v>-32777602823</v>
      </c>
      <c r="P70" s="55"/>
      <c r="Q70" s="55">
        <f t="shared" si="5"/>
        <v>-114087594</v>
      </c>
      <c r="R70" s="58"/>
    </row>
    <row r="71" spans="1:18" ht="45" customHeight="1" x14ac:dyDescent="0.5">
      <c r="A71" s="54" t="s">
        <v>215</v>
      </c>
      <c r="B71" s="188"/>
      <c r="C71" s="55">
        <v>0</v>
      </c>
      <c r="D71" s="55"/>
      <c r="E71" s="55">
        <v>0</v>
      </c>
      <c r="F71" s="55"/>
      <c r="G71" s="55">
        <v>0</v>
      </c>
      <c r="H71" s="55"/>
      <c r="I71" s="55">
        <f t="shared" si="4"/>
        <v>0</v>
      </c>
      <c r="J71" s="55"/>
      <c r="K71" s="55">
        <v>1497946</v>
      </c>
      <c r="L71" s="55"/>
      <c r="M71" s="55">
        <v>5314124360</v>
      </c>
      <c r="N71" s="55"/>
      <c r="O71" s="55">
        <v>-5709865739</v>
      </c>
      <c r="P71" s="55"/>
      <c r="Q71" s="55">
        <f t="shared" si="5"/>
        <v>-395741379</v>
      </c>
      <c r="R71" s="58"/>
    </row>
    <row r="72" spans="1:18" ht="45" customHeight="1" x14ac:dyDescent="0.5">
      <c r="A72" s="54" t="s">
        <v>22</v>
      </c>
      <c r="B72" s="188"/>
      <c r="C72" s="55">
        <v>400000</v>
      </c>
      <c r="D72" s="55"/>
      <c r="E72" s="55">
        <v>1615812500</v>
      </c>
      <c r="F72" s="55"/>
      <c r="G72" s="55">
        <v>-2118655711</v>
      </c>
      <c r="H72" s="55"/>
      <c r="I72" s="55">
        <f t="shared" si="4"/>
        <v>-502843211</v>
      </c>
      <c r="J72" s="55"/>
      <c r="K72" s="55">
        <v>5812039</v>
      </c>
      <c r="L72" s="55"/>
      <c r="M72" s="55">
        <v>30038886491</v>
      </c>
      <c r="N72" s="55"/>
      <c r="O72" s="55">
        <v>-30771468891</v>
      </c>
      <c r="P72" s="55"/>
      <c r="Q72" s="55">
        <f t="shared" si="5"/>
        <v>-732582400</v>
      </c>
      <c r="R72" s="58"/>
    </row>
    <row r="73" spans="1:18" ht="45" customHeight="1" x14ac:dyDescent="0.5">
      <c r="A73" s="54" t="s">
        <v>216</v>
      </c>
      <c r="B73" s="188"/>
      <c r="C73" s="55">
        <v>0</v>
      </c>
      <c r="D73" s="55"/>
      <c r="E73" s="55">
        <v>0</v>
      </c>
      <c r="F73" s="55"/>
      <c r="G73" s="55">
        <v>0</v>
      </c>
      <c r="H73" s="55"/>
      <c r="I73" s="55">
        <f t="shared" si="4"/>
        <v>0</v>
      </c>
      <c r="J73" s="55"/>
      <c r="K73" s="55">
        <v>1000000</v>
      </c>
      <c r="L73" s="55"/>
      <c r="M73" s="55">
        <v>10664917998</v>
      </c>
      <c r="N73" s="55"/>
      <c r="O73" s="55">
        <v>-11587064998</v>
      </c>
      <c r="P73" s="55"/>
      <c r="Q73" s="55">
        <f t="shared" si="5"/>
        <v>-922147000</v>
      </c>
      <c r="R73" s="58"/>
    </row>
    <row r="74" spans="1:18" ht="45" customHeight="1" x14ac:dyDescent="0.5">
      <c r="A74" s="59" t="s">
        <v>25</v>
      </c>
      <c r="B74" s="188"/>
      <c r="C74" s="60">
        <v>0</v>
      </c>
      <c r="D74" s="55"/>
      <c r="E74" s="60">
        <v>0</v>
      </c>
      <c r="F74" s="55"/>
      <c r="G74" s="55">
        <v>0</v>
      </c>
      <c r="H74" s="55"/>
      <c r="I74" s="55">
        <f t="shared" si="4"/>
        <v>0</v>
      </c>
      <c r="J74" s="55"/>
      <c r="K74" s="60">
        <v>6761804</v>
      </c>
      <c r="L74" s="55"/>
      <c r="M74" s="60">
        <v>84339011447</v>
      </c>
      <c r="N74" s="55"/>
      <c r="O74" s="55">
        <v>-85418778379</v>
      </c>
      <c r="P74" s="55"/>
      <c r="Q74" s="55">
        <f t="shared" si="5"/>
        <v>-1079766932</v>
      </c>
      <c r="R74" s="58"/>
    </row>
    <row r="75" spans="1:18" ht="45" customHeight="1" x14ac:dyDescent="0.5">
      <c r="A75" s="54" t="s">
        <v>13</v>
      </c>
      <c r="B75" s="188"/>
      <c r="C75" s="55">
        <v>0</v>
      </c>
      <c r="D75" s="55"/>
      <c r="E75" s="55">
        <v>0</v>
      </c>
      <c r="F75" s="55"/>
      <c r="G75" s="55">
        <v>0</v>
      </c>
      <c r="H75" s="55"/>
      <c r="I75" s="55">
        <f t="shared" si="4"/>
        <v>0</v>
      </c>
      <c r="J75" s="55"/>
      <c r="K75" s="55">
        <v>3388507</v>
      </c>
      <c r="L75" s="55"/>
      <c r="M75" s="55">
        <v>8182939342</v>
      </c>
      <c r="N75" s="55"/>
      <c r="O75" s="55">
        <v>-10500677937</v>
      </c>
      <c r="P75" s="55"/>
      <c r="Q75" s="55">
        <f t="shared" si="5"/>
        <v>-2317738595</v>
      </c>
      <c r="R75" s="58"/>
    </row>
    <row r="76" spans="1:18" ht="45" customHeight="1" x14ac:dyDescent="0.5">
      <c r="A76" s="54" t="s">
        <v>76</v>
      </c>
      <c r="B76" s="188"/>
      <c r="C76" s="55">
        <v>0</v>
      </c>
      <c r="D76" s="55"/>
      <c r="E76" s="55">
        <v>0</v>
      </c>
      <c r="F76" s="55"/>
      <c r="G76" s="55">
        <v>0</v>
      </c>
      <c r="H76" s="55"/>
      <c r="I76" s="55">
        <f t="shared" si="4"/>
        <v>0</v>
      </c>
      <c r="J76" s="55"/>
      <c r="K76" s="55">
        <v>4800000</v>
      </c>
      <c r="L76" s="55"/>
      <c r="M76" s="55">
        <v>15788695018</v>
      </c>
      <c r="N76" s="55"/>
      <c r="O76" s="55">
        <v>-18079909978</v>
      </c>
      <c r="P76" s="55"/>
      <c r="Q76" s="55">
        <f t="shared" si="5"/>
        <v>-2291214960</v>
      </c>
      <c r="R76" s="58"/>
    </row>
    <row r="77" spans="1:18" ht="45" customHeight="1" x14ac:dyDescent="0.5">
      <c r="A77" s="54" t="s">
        <v>26</v>
      </c>
      <c r="B77" s="188"/>
      <c r="C77" s="55">
        <v>0</v>
      </c>
      <c r="D77" s="55"/>
      <c r="E77" s="55">
        <v>0</v>
      </c>
      <c r="F77" s="55"/>
      <c r="G77" s="55">
        <v>0</v>
      </c>
      <c r="H77" s="55"/>
      <c r="I77" s="55">
        <f t="shared" si="4"/>
        <v>0</v>
      </c>
      <c r="J77" s="55"/>
      <c r="K77" s="55">
        <v>5085120</v>
      </c>
      <c r="L77" s="55"/>
      <c r="M77" s="55">
        <v>31698906853</v>
      </c>
      <c r="N77" s="55"/>
      <c r="O77" s="55">
        <v>-35285457019</v>
      </c>
      <c r="P77" s="55"/>
      <c r="Q77" s="55">
        <f t="shared" si="5"/>
        <v>-3586550166</v>
      </c>
      <c r="R77" s="58"/>
    </row>
    <row r="78" spans="1:18" ht="45" customHeight="1" thickBot="1" x14ac:dyDescent="0.55000000000000004">
      <c r="A78" s="54" t="s">
        <v>161</v>
      </c>
      <c r="B78" s="188"/>
      <c r="C78" s="61">
        <v>1652</v>
      </c>
      <c r="D78" s="55"/>
      <c r="E78" s="61">
        <v>319895776</v>
      </c>
      <c r="F78" s="55"/>
      <c r="G78" s="55">
        <v>-382831207</v>
      </c>
      <c r="H78" s="55"/>
      <c r="I78" s="55">
        <f>E78+G78</f>
        <v>-62935431</v>
      </c>
      <c r="J78" s="55"/>
      <c r="K78" s="61">
        <v>458278</v>
      </c>
      <c r="L78" s="55"/>
      <c r="M78" s="61">
        <v>102446655636</v>
      </c>
      <c r="N78" s="55"/>
      <c r="O78" s="55">
        <v>-105558203571</v>
      </c>
      <c r="P78" s="55"/>
      <c r="Q78" s="55">
        <f>M78+O78</f>
        <v>-3111547935</v>
      </c>
      <c r="R78" s="58"/>
    </row>
    <row r="79" spans="1:18" ht="45" customHeight="1" thickBot="1" x14ac:dyDescent="0.55000000000000004">
      <c r="A79" s="67"/>
      <c r="B79" s="188"/>
      <c r="C79" s="128">
        <f>SUM(C62:C78)</f>
        <v>5432750</v>
      </c>
      <c r="D79" s="66"/>
      <c r="E79" s="128">
        <f>SUM(E62:E78)</f>
        <v>93183646075</v>
      </c>
      <c r="F79" s="66"/>
      <c r="G79" s="128">
        <f>SUM(G62:G78)</f>
        <v>-71572497660</v>
      </c>
      <c r="H79" s="66"/>
      <c r="I79" s="128">
        <f>SUM(I62:I78)</f>
        <v>21611148415</v>
      </c>
      <c r="J79" s="66"/>
      <c r="K79" s="128">
        <f>SUM(K62:K78)</f>
        <v>263872918</v>
      </c>
      <c r="L79" s="66"/>
      <c r="M79" s="128">
        <f>SUM(M62:M78)</f>
        <v>2143595578006</v>
      </c>
      <c r="N79" s="66"/>
      <c r="O79" s="128">
        <f>SUM(O62:O78)</f>
        <v>-1848180561112</v>
      </c>
      <c r="P79" s="66"/>
      <c r="Q79" s="128">
        <f>SUM(Q62:Q78)</f>
        <v>295415016894</v>
      </c>
      <c r="R79" s="58"/>
    </row>
    <row r="80" spans="1:18" x14ac:dyDescent="0.5">
      <c r="A80" s="188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1:17" ht="40.200000000000003" customHeight="1" x14ac:dyDescent="0.5">
      <c r="A81" s="173" t="s">
        <v>0</v>
      </c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40.200000000000003" customHeight="1" x14ac:dyDescent="0.5">
      <c r="A82" s="173" t="s">
        <v>65</v>
      </c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1:17" ht="40.200000000000003" customHeight="1" x14ac:dyDescent="0.5">
      <c r="A83" s="173" t="s">
        <v>156</v>
      </c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1:17" ht="40.200000000000003" customHeight="1" x14ac:dyDescent="0.5">
      <c r="A84" s="188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1:17" ht="40.200000000000003" customHeight="1" x14ac:dyDescent="0.5">
      <c r="A85" s="178" t="s">
        <v>190</v>
      </c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</row>
    <row r="86" spans="1:17" ht="32.4" x14ac:dyDescent="1">
      <c r="A86" s="150"/>
      <c r="B86" s="150"/>
      <c r="C86" s="177" t="s">
        <v>99</v>
      </c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</row>
    <row r="87" spans="1:17" ht="40.799999999999997" customHeight="1" thickBot="1" x14ac:dyDescent="1.05">
      <c r="A87" s="179" t="s">
        <v>66</v>
      </c>
      <c r="B87" s="188"/>
      <c r="C87" s="161" t="s">
        <v>157</v>
      </c>
      <c r="D87" s="161"/>
      <c r="E87" s="161"/>
      <c r="F87" s="161"/>
      <c r="G87" s="161"/>
      <c r="H87" s="161"/>
      <c r="I87" s="161"/>
      <c r="J87" s="185"/>
      <c r="K87" s="161" t="s">
        <v>158</v>
      </c>
      <c r="L87" s="161"/>
      <c r="M87" s="161"/>
      <c r="N87" s="161"/>
      <c r="O87" s="161"/>
      <c r="P87" s="161"/>
      <c r="Q87" s="161"/>
    </row>
    <row r="88" spans="1:17" ht="40.799999999999997" customHeight="1" thickBot="1" x14ac:dyDescent="0.85">
      <c r="A88" s="180"/>
      <c r="B88" s="188"/>
      <c r="C88" s="151" t="s">
        <v>6</v>
      </c>
      <c r="D88" s="186"/>
      <c r="E88" s="151" t="s">
        <v>87</v>
      </c>
      <c r="F88" s="186"/>
      <c r="G88" s="151" t="s">
        <v>88</v>
      </c>
      <c r="H88" s="186"/>
      <c r="I88" s="151" t="s">
        <v>123</v>
      </c>
      <c r="J88" s="187"/>
      <c r="K88" s="151" t="s">
        <v>6</v>
      </c>
      <c r="L88" s="186"/>
      <c r="M88" s="151" t="s">
        <v>87</v>
      </c>
      <c r="N88" s="186"/>
      <c r="O88" s="151" t="s">
        <v>88</v>
      </c>
      <c r="P88" s="186"/>
      <c r="Q88" s="151" t="s">
        <v>123</v>
      </c>
    </row>
    <row r="89" spans="1:17" ht="39" customHeight="1" x14ac:dyDescent="0.5">
      <c r="A89" s="62" t="s">
        <v>98</v>
      </c>
      <c r="B89" s="188"/>
      <c r="C89" s="55">
        <f>SUM(C79)</f>
        <v>5432750</v>
      </c>
      <c r="D89" s="55"/>
      <c r="E89" s="55">
        <f>SUM(E79)</f>
        <v>93183646075</v>
      </c>
      <c r="F89" s="55"/>
      <c r="G89" s="55">
        <f>SUM(G79)</f>
        <v>-71572497660</v>
      </c>
      <c r="H89" s="55"/>
      <c r="I89" s="55">
        <f>SUM(I79)</f>
        <v>21611148415</v>
      </c>
      <c r="J89" s="55"/>
      <c r="K89" s="55">
        <f>SUM(K79)</f>
        <v>263872918</v>
      </c>
      <c r="L89" s="55"/>
      <c r="M89" s="55">
        <f>SUM(M79)</f>
        <v>2143595578006</v>
      </c>
      <c r="N89" s="55"/>
      <c r="O89" s="55">
        <f>SUM(O79)</f>
        <v>-1848180561112</v>
      </c>
      <c r="P89" s="55"/>
      <c r="Q89" s="55">
        <f>SUM(Q79)</f>
        <v>295415016894</v>
      </c>
    </row>
    <row r="90" spans="1:17" ht="39" customHeight="1" x14ac:dyDescent="0.5">
      <c r="A90" s="54" t="s">
        <v>17</v>
      </c>
      <c r="B90" s="188"/>
      <c r="C90" s="55">
        <v>0</v>
      </c>
      <c r="D90" s="55"/>
      <c r="E90" s="55">
        <v>0</v>
      </c>
      <c r="F90" s="55"/>
      <c r="G90" s="55">
        <v>0</v>
      </c>
      <c r="H90" s="55"/>
      <c r="I90" s="55">
        <f>E90+G90</f>
        <v>0</v>
      </c>
      <c r="J90" s="55"/>
      <c r="K90" s="55">
        <v>2400000</v>
      </c>
      <c r="L90" s="55"/>
      <c r="M90" s="55">
        <v>18898543515</v>
      </c>
      <c r="N90" s="55"/>
      <c r="O90" s="55">
        <v>-22877292605</v>
      </c>
      <c r="P90" s="55"/>
      <c r="Q90" s="55">
        <f>M90+O90</f>
        <v>-3978749090</v>
      </c>
    </row>
    <row r="91" spans="1:17" ht="39" customHeight="1" x14ac:dyDescent="0.5">
      <c r="A91" s="54" t="s">
        <v>40</v>
      </c>
      <c r="B91" s="188"/>
      <c r="C91" s="55">
        <v>200000</v>
      </c>
      <c r="D91" s="55"/>
      <c r="E91" s="55">
        <v>5370165314</v>
      </c>
      <c r="F91" s="55"/>
      <c r="G91" s="55">
        <v>-4531629949</v>
      </c>
      <c r="H91" s="55"/>
      <c r="I91" s="55">
        <f t="shared" ref="I91:I105" si="6">E91+G91</f>
        <v>838535365</v>
      </c>
      <c r="J91" s="55"/>
      <c r="K91" s="55">
        <v>3782148</v>
      </c>
      <c r="L91" s="55"/>
      <c r="M91" s="55">
        <v>179540262157</v>
      </c>
      <c r="N91" s="55"/>
      <c r="O91" s="55">
        <v>-184686943041</v>
      </c>
      <c r="P91" s="55"/>
      <c r="Q91" s="55">
        <f t="shared" ref="Q91:Q105" si="7">M91+O91</f>
        <v>-5146680884</v>
      </c>
    </row>
    <row r="92" spans="1:17" ht="39" customHeight="1" x14ac:dyDescent="0.5">
      <c r="A92" s="54" t="s">
        <v>42</v>
      </c>
      <c r="B92" s="188"/>
      <c r="C92" s="55">
        <v>0</v>
      </c>
      <c r="D92" s="55"/>
      <c r="E92" s="55">
        <v>0</v>
      </c>
      <c r="F92" s="55"/>
      <c r="G92" s="55">
        <v>0</v>
      </c>
      <c r="H92" s="55"/>
      <c r="I92" s="55">
        <f t="shared" si="6"/>
        <v>0</v>
      </c>
      <c r="J92" s="55"/>
      <c r="K92" s="55">
        <v>9365072</v>
      </c>
      <c r="L92" s="55"/>
      <c r="M92" s="55">
        <v>141719750093</v>
      </c>
      <c r="N92" s="55"/>
      <c r="O92" s="55">
        <v>-147851065895</v>
      </c>
      <c r="P92" s="55"/>
      <c r="Q92" s="55">
        <f t="shared" si="7"/>
        <v>-6131315802</v>
      </c>
    </row>
    <row r="93" spans="1:17" ht="39" customHeight="1" x14ac:dyDescent="0.5">
      <c r="A93" s="54" t="s">
        <v>217</v>
      </c>
      <c r="B93" s="188"/>
      <c r="C93" s="55">
        <v>0</v>
      </c>
      <c r="D93" s="55"/>
      <c r="E93" s="55">
        <v>0</v>
      </c>
      <c r="F93" s="55"/>
      <c r="G93" s="55">
        <v>0</v>
      </c>
      <c r="H93" s="55"/>
      <c r="I93" s="55">
        <f t="shared" si="6"/>
        <v>0</v>
      </c>
      <c r="J93" s="55"/>
      <c r="K93" s="55">
        <v>492825</v>
      </c>
      <c r="L93" s="55"/>
      <c r="M93" s="55">
        <v>55173624414</v>
      </c>
      <c r="N93" s="55"/>
      <c r="O93" s="55">
        <v>-61984102591</v>
      </c>
      <c r="P93" s="55"/>
      <c r="Q93" s="55">
        <f t="shared" si="7"/>
        <v>-6810478177</v>
      </c>
    </row>
    <row r="94" spans="1:17" ht="39" customHeight="1" x14ac:dyDescent="0.5">
      <c r="A94" s="54" t="s">
        <v>43</v>
      </c>
      <c r="B94" s="188"/>
      <c r="C94" s="55">
        <v>0</v>
      </c>
      <c r="D94" s="55"/>
      <c r="E94" s="55">
        <v>0</v>
      </c>
      <c r="F94" s="55"/>
      <c r="G94" s="55">
        <v>0</v>
      </c>
      <c r="H94" s="55"/>
      <c r="I94" s="55">
        <f t="shared" si="6"/>
        <v>0</v>
      </c>
      <c r="J94" s="55"/>
      <c r="K94" s="55">
        <v>21251463</v>
      </c>
      <c r="L94" s="55"/>
      <c r="M94" s="55">
        <v>92687073405</v>
      </c>
      <c r="N94" s="55"/>
      <c r="O94" s="55">
        <v>-99405121787</v>
      </c>
      <c r="P94" s="55"/>
      <c r="Q94" s="55">
        <f t="shared" si="7"/>
        <v>-6718048382</v>
      </c>
    </row>
    <row r="95" spans="1:17" ht="39" customHeight="1" x14ac:dyDescent="0.5">
      <c r="A95" s="54" t="s">
        <v>27</v>
      </c>
      <c r="B95" s="188"/>
      <c r="C95" s="55">
        <v>0</v>
      </c>
      <c r="D95" s="55"/>
      <c r="E95" s="55">
        <v>0</v>
      </c>
      <c r="F95" s="55"/>
      <c r="G95" s="55">
        <v>0</v>
      </c>
      <c r="H95" s="55"/>
      <c r="I95" s="55">
        <f t="shared" si="6"/>
        <v>0</v>
      </c>
      <c r="J95" s="55"/>
      <c r="K95" s="55">
        <v>12550361</v>
      </c>
      <c r="L95" s="55"/>
      <c r="M95" s="55">
        <v>136220955973</v>
      </c>
      <c r="N95" s="55"/>
      <c r="O95" s="55">
        <v>-142953664050</v>
      </c>
      <c r="P95" s="55"/>
      <c r="Q95" s="55">
        <f t="shared" si="7"/>
        <v>-6732708077</v>
      </c>
    </row>
    <row r="96" spans="1:17" ht="39" customHeight="1" x14ac:dyDescent="0.5">
      <c r="A96" s="54" t="s">
        <v>39</v>
      </c>
      <c r="B96" s="188"/>
      <c r="C96" s="55">
        <v>0</v>
      </c>
      <c r="D96" s="55"/>
      <c r="E96" s="55">
        <v>0</v>
      </c>
      <c r="F96" s="55"/>
      <c r="G96" s="55">
        <v>0</v>
      </c>
      <c r="H96" s="55"/>
      <c r="I96" s="55">
        <f t="shared" si="6"/>
        <v>0</v>
      </c>
      <c r="J96" s="55"/>
      <c r="K96" s="55">
        <v>41994168</v>
      </c>
      <c r="L96" s="55"/>
      <c r="M96" s="55">
        <v>34019362395</v>
      </c>
      <c r="N96" s="55"/>
      <c r="O96" s="55">
        <v>-52477683937</v>
      </c>
      <c r="P96" s="55"/>
      <c r="Q96" s="55">
        <f t="shared" si="7"/>
        <v>-18458321542</v>
      </c>
    </row>
    <row r="97" spans="1:21" ht="39" customHeight="1" x14ac:dyDescent="0.5">
      <c r="A97" s="54" t="s">
        <v>45</v>
      </c>
      <c r="B97" s="188"/>
      <c r="C97" s="55">
        <v>0</v>
      </c>
      <c r="D97" s="55"/>
      <c r="E97" s="55">
        <v>0</v>
      </c>
      <c r="F97" s="55"/>
      <c r="G97" s="55">
        <v>0</v>
      </c>
      <c r="H97" s="55"/>
      <c r="I97" s="55">
        <f t="shared" si="6"/>
        <v>0</v>
      </c>
      <c r="J97" s="55"/>
      <c r="K97" s="55">
        <v>11384172</v>
      </c>
      <c r="L97" s="55"/>
      <c r="M97" s="55">
        <v>81632931096</v>
      </c>
      <c r="N97" s="55"/>
      <c r="O97" s="55">
        <v>-101970405108</v>
      </c>
      <c r="P97" s="55"/>
      <c r="Q97" s="55">
        <f t="shared" si="7"/>
        <v>-20337474012</v>
      </c>
    </row>
    <row r="98" spans="1:21" ht="39" customHeight="1" x14ac:dyDescent="0.5">
      <c r="A98" s="54" t="s">
        <v>218</v>
      </c>
      <c r="B98" s="188"/>
      <c r="C98" s="55">
        <v>0</v>
      </c>
      <c r="D98" s="55"/>
      <c r="E98" s="55">
        <v>0</v>
      </c>
      <c r="F98" s="55"/>
      <c r="G98" s="55">
        <v>0</v>
      </c>
      <c r="H98" s="55"/>
      <c r="I98" s="55">
        <f t="shared" si="6"/>
        <v>0</v>
      </c>
      <c r="J98" s="55"/>
      <c r="K98" s="55">
        <v>2264176</v>
      </c>
      <c r="L98" s="55"/>
      <c r="M98" s="55">
        <v>115275968962</v>
      </c>
      <c r="N98" s="55"/>
      <c r="O98" s="55">
        <v>-135416802889</v>
      </c>
      <c r="P98" s="55"/>
      <c r="Q98" s="55">
        <f t="shared" si="7"/>
        <v>-20140833927</v>
      </c>
    </row>
    <row r="99" spans="1:21" ht="39" customHeight="1" x14ac:dyDescent="0.5">
      <c r="A99" s="54" t="s">
        <v>21</v>
      </c>
      <c r="B99" s="188"/>
      <c r="C99" s="55">
        <v>300000</v>
      </c>
      <c r="D99" s="55"/>
      <c r="E99" s="55">
        <v>13047358308</v>
      </c>
      <c r="F99" s="55"/>
      <c r="G99" s="55">
        <v>-14728246937</v>
      </c>
      <c r="H99" s="55"/>
      <c r="I99" s="55">
        <f t="shared" si="6"/>
        <v>-1680888629</v>
      </c>
      <c r="J99" s="55"/>
      <c r="K99" s="55">
        <v>2719585</v>
      </c>
      <c r="L99" s="55"/>
      <c r="M99" s="55">
        <v>126885450181</v>
      </c>
      <c r="N99" s="55"/>
      <c r="O99" s="55">
        <v>-147912499617</v>
      </c>
      <c r="P99" s="55"/>
      <c r="Q99" s="55">
        <f t="shared" si="7"/>
        <v>-21027049436</v>
      </c>
    </row>
    <row r="100" spans="1:21" ht="39" customHeight="1" x14ac:dyDescent="0.5">
      <c r="A100" s="54" t="s">
        <v>30</v>
      </c>
      <c r="B100" s="188"/>
      <c r="C100" s="55">
        <v>0</v>
      </c>
      <c r="D100" s="55"/>
      <c r="E100" s="55">
        <v>0</v>
      </c>
      <c r="F100" s="55"/>
      <c r="G100" s="55">
        <v>0</v>
      </c>
      <c r="H100" s="55"/>
      <c r="I100" s="55">
        <f t="shared" si="6"/>
        <v>0</v>
      </c>
      <c r="J100" s="55"/>
      <c r="K100" s="55">
        <v>12729085</v>
      </c>
      <c r="L100" s="55"/>
      <c r="M100" s="55">
        <v>56717640931</v>
      </c>
      <c r="N100" s="55"/>
      <c r="O100" s="55">
        <v>-82490145444</v>
      </c>
      <c r="P100" s="55"/>
      <c r="Q100" s="55">
        <f t="shared" si="7"/>
        <v>-25772504513</v>
      </c>
    </row>
    <row r="101" spans="1:21" ht="39" customHeight="1" x14ac:dyDescent="0.5">
      <c r="A101" s="54" t="s">
        <v>219</v>
      </c>
      <c r="B101" s="188"/>
      <c r="C101" s="55">
        <v>0</v>
      </c>
      <c r="D101" s="55"/>
      <c r="E101" s="55">
        <v>0</v>
      </c>
      <c r="F101" s="55"/>
      <c r="G101" s="55">
        <v>0</v>
      </c>
      <c r="H101" s="55"/>
      <c r="I101" s="55">
        <f t="shared" si="6"/>
        <v>0</v>
      </c>
      <c r="J101" s="55"/>
      <c r="K101" s="55">
        <v>200000000</v>
      </c>
      <c r="L101" s="55"/>
      <c r="M101" s="55">
        <v>97845891219</v>
      </c>
      <c r="N101" s="55"/>
      <c r="O101" s="55">
        <v>-125123597743</v>
      </c>
      <c r="P101" s="55"/>
      <c r="Q101" s="55">
        <f t="shared" si="7"/>
        <v>-27277706524</v>
      </c>
    </row>
    <row r="102" spans="1:21" ht="39" customHeight="1" x14ac:dyDescent="0.5">
      <c r="A102" s="59" t="s">
        <v>32</v>
      </c>
      <c r="B102" s="188"/>
      <c r="C102" s="60">
        <v>0</v>
      </c>
      <c r="D102" s="55"/>
      <c r="E102" s="60">
        <v>0</v>
      </c>
      <c r="F102" s="55"/>
      <c r="G102" s="55">
        <v>0</v>
      </c>
      <c r="H102" s="55"/>
      <c r="I102" s="55">
        <f t="shared" si="6"/>
        <v>0</v>
      </c>
      <c r="J102" s="55"/>
      <c r="K102" s="60">
        <v>175581090</v>
      </c>
      <c r="L102" s="55"/>
      <c r="M102" s="60">
        <v>223244308606</v>
      </c>
      <c r="N102" s="55"/>
      <c r="O102" s="55">
        <v>-266289414235</v>
      </c>
      <c r="P102" s="55"/>
      <c r="Q102" s="55">
        <f t="shared" si="7"/>
        <v>-43045105629</v>
      </c>
    </row>
    <row r="103" spans="1:21" ht="39" customHeight="1" x14ac:dyDescent="0.5">
      <c r="A103" s="54" t="s">
        <v>28</v>
      </c>
      <c r="B103" s="188"/>
      <c r="C103" s="55">
        <v>0</v>
      </c>
      <c r="D103" s="55"/>
      <c r="E103" s="55">
        <v>0</v>
      </c>
      <c r="F103" s="55"/>
      <c r="G103" s="55">
        <v>0</v>
      </c>
      <c r="H103" s="55"/>
      <c r="I103" s="55">
        <f t="shared" si="6"/>
        <v>0</v>
      </c>
      <c r="J103" s="55"/>
      <c r="K103" s="55">
        <v>43524995</v>
      </c>
      <c r="L103" s="55"/>
      <c r="M103" s="55">
        <v>83322640280</v>
      </c>
      <c r="N103" s="55"/>
      <c r="O103" s="55">
        <v>-132176161239</v>
      </c>
      <c r="P103" s="55"/>
      <c r="Q103" s="55">
        <f t="shared" si="7"/>
        <v>-48853520959</v>
      </c>
    </row>
    <row r="104" spans="1:21" ht="39" customHeight="1" x14ac:dyDescent="0.5">
      <c r="A104" s="54" t="s">
        <v>15</v>
      </c>
      <c r="B104" s="188"/>
      <c r="C104" s="55">
        <v>0</v>
      </c>
      <c r="D104" s="55"/>
      <c r="E104" s="55">
        <v>0</v>
      </c>
      <c r="F104" s="55"/>
      <c r="G104" s="55">
        <v>0</v>
      </c>
      <c r="H104" s="55"/>
      <c r="I104" s="55">
        <f t="shared" si="6"/>
        <v>0</v>
      </c>
      <c r="J104" s="55"/>
      <c r="K104" s="55">
        <v>276555702</v>
      </c>
      <c r="L104" s="55"/>
      <c r="M104" s="55">
        <v>140158911617</v>
      </c>
      <c r="N104" s="55"/>
      <c r="O104" s="55">
        <v>-192753620291</v>
      </c>
      <c r="P104" s="55"/>
      <c r="Q104" s="55">
        <f t="shared" si="7"/>
        <v>-52594708674</v>
      </c>
    </row>
    <row r="105" spans="1:21" ht="39" customHeight="1" x14ac:dyDescent="0.5">
      <c r="A105" s="54" t="s">
        <v>220</v>
      </c>
      <c r="B105" s="188"/>
      <c r="C105" s="55">
        <v>0</v>
      </c>
      <c r="D105" s="55"/>
      <c r="E105" s="55">
        <v>0</v>
      </c>
      <c r="F105" s="55"/>
      <c r="G105" s="55">
        <v>0</v>
      </c>
      <c r="H105" s="55"/>
      <c r="I105" s="55">
        <f t="shared" si="6"/>
        <v>0</v>
      </c>
      <c r="J105" s="55"/>
      <c r="K105" s="55">
        <v>357423420</v>
      </c>
      <c r="L105" s="55"/>
      <c r="M105" s="55">
        <v>124218048593</v>
      </c>
      <c r="N105" s="55"/>
      <c r="O105" s="55">
        <v>-177349170964</v>
      </c>
      <c r="P105" s="55"/>
      <c r="Q105" s="55">
        <f t="shared" si="7"/>
        <v>-53131122371</v>
      </c>
    </row>
    <row r="106" spans="1:21" ht="39" customHeight="1" thickBot="1" x14ac:dyDescent="0.55000000000000004">
      <c r="A106" s="54" t="s">
        <v>221</v>
      </c>
      <c r="B106" s="188"/>
      <c r="C106" s="61">
        <v>0</v>
      </c>
      <c r="D106" s="55"/>
      <c r="E106" s="61">
        <v>0</v>
      </c>
      <c r="F106" s="55"/>
      <c r="G106" s="55">
        <v>0</v>
      </c>
      <c r="H106" s="55"/>
      <c r="I106" s="55">
        <f>E106+G106</f>
        <v>0</v>
      </c>
      <c r="J106" s="55"/>
      <c r="K106" s="61">
        <v>920224677</v>
      </c>
      <c r="L106" s="55"/>
      <c r="M106" s="61">
        <v>527894442971</v>
      </c>
      <c r="N106" s="55"/>
      <c r="O106" s="55">
        <v>-597799030703</v>
      </c>
      <c r="P106" s="55"/>
      <c r="Q106" s="55">
        <f>M106+O106</f>
        <v>-69904587732</v>
      </c>
    </row>
    <row r="107" spans="1:21" ht="39" customHeight="1" thickBot="1" x14ac:dyDescent="0.55000000000000004">
      <c r="A107" s="67"/>
      <c r="B107" s="188"/>
      <c r="C107" s="68">
        <f>SUM(C89:C106)</f>
        <v>5932750</v>
      </c>
      <c r="D107" s="66"/>
      <c r="E107" s="68">
        <f>SUM(E89:E106)</f>
        <v>111601169697</v>
      </c>
      <c r="F107" s="66"/>
      <c r="G107" s="68">
        <f>SUM(G89:G106)</f>
        <v>-90832374546</v>
      </c>
      <c r="H107" s="66"/>
      <c r="I107" s="68">
        <f>SUM(I89:I106)</f>
        <v>20768795151</v>
      </c>
      <c r="J107" s="66"/>
      <c r="K107" s="68">
        <f>SUM(K89:K106)</f>
        <v>2358115857</v>
      </c>
      <c r="L107" s="66"/>
      <c r="M107" s="68">
        <f>SUM(M89:M106)</f>
        <v>4379051384414</v>
      </c>
      <c r="N107" s="66"/>
      <c r="O107" s="68">
        <f>SUM(O89:O106)</f>
        <v>-4519697283251</v>
      </c>
      <c r="P107" s="66"/>
      <c r="Q107" s="68">
        <f>SUM(Q89:Q106)</f>
        <v>-140645898837</v>
      </c>
      <c r="T107" s="55">
        <v>-141618180674</v>
      </c>
      <c r="U107" s="55">
        <v>20768795151</v>
      </c>
    </row>
    <row r="108" spans="1:21" ht="22.2" thickTop="1" x14ac:dyDescent="0.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T108" s="55">
        <v>972281837</v>
      </c>
      <c r="U108" s="55">
        <f>U107-I107</f>
        <v>0</v>
      </c>
    </row>
    <row r="109" spans="1:21" ht="38.4" customHeight="1" x14ac:dyDescent="0.5">
      <c r="A109" s="173" t="s">
        <v>0</v>
      </c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T109" s="55">
        <f>SUM(T107:T108)</f>
        <v>-140645898837</v>
      </c>
      <c r="U109" s="55"/>
    </row>
    <row r="110" spans="1:21" ht="38.4" customHeight="1" x14ac:dyDescent="0.5">
      <c r="A110" s="173" t="s">
        <v>65</v>
      </c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T110" s="55">
        <f>T109-Q107</f>
        <v>0</v>
      </c>
      <c r="U110" s="55"/>
    </row>
    <row r="111" spans="1:21" ht="38.4" customHeight="1" x14ac:dyDescent="0.5">
      <c r="A111" s="173" t="s">
        <v>156</v>
      </c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1:21" ht="38.4" customHeight="1" x14ac:dyDescent="0.5">
      <c r="A112" s="188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1:17" ht="38.4" customHeight="1" x14ac:dyDescent="0.5">
      <c r="A113" s="178" t="s">
        <v>222</v>
      </c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</row>
    <row r="114" spans="1:17" ht="38.4" customHeight="1" x14ac:dyDescent="1">
      <c r="A114" s="150"/>
      <c r="B114" s="150"/>
      <c r="C114" s="177" t="s">
        <v>99</v>
      </c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</row>
    <row r="115" spans="1:17" ht="38.4" customHeight="1" thickBot="1" x14ac:dyDescent="1.05">
      <c r="A115" s="179" t="s">
        <v>66</v>
      </c>
      <c r="B115" s="188"/>
      <c r="C115" s="161" t="s">
        <v>157</v>
      </c>
      <c r="D115" s="161"/>
      <c r="E115" s="161"/>
      <c r="F115" s="161"/>
      <c r="G115" s="161"/>
      <c r="H115" s="161"/>
      <c r="I115" s="161"/>
      <c r="J115" s="185"/>
      <c r="K115" s="161" t="s">
        <v>158</v>
      </c>
      <c r="L115" s="161"/>
      <c r="M115" s="161"/>
      <c r="N115" s="161"/>
      <c r="O115" s="161"/>
      <c r="P115" s="161"/>
      <c r="Q115" s="161"/>
    </row>
    <row r="116" spans="1:17" ht="38.4" customHeight="1" thickBot="1" x14ac:dyDescent="0.85">
      <c r="A116" s="180"/>
      <c r="B116" s="188"/>
      <c r="C116" s="151" t="s">
        <v>6</v>
      </c>
      <c r="D116" s="186"/>
      <c r="E116" s="151" t="s">
        <v>87</v>
      </c>
      <c r="F116" s="186"/>
      <c r="G116" s="151" t="s">
        <v>88</v>
      </c>
      <c r="H116" s="186"/>
      <c r="I116" s="151" t="s">
        <v>123</v>
      </c>
      <c r="J116" s="187"/>
      <c r="K116" s="151" t="s">
        <v>6</v>
      </c>
      <c r="L116" s="186"/>
      <c r="M116" s="151" t="s">
        <v>87</v>
      </c>
      <c r="N116" s="186"/>
      <c r="O116" s="151" t="s">
        <v>88</v>
      </c>
      <c r="P116" s="186"/>
      <c r="Q116" s="151" t="s">
        <v>123</v>
      </c>
    </row>
    <row r="117" spans="1:17" ht="39.6" customHeight="1" x14ac:dyDescent="0.5">
      <c r="A117" s="54" t="s">
        <v>192</v>
      </c>
      <c r="B117" s="188"/>
      <c r="C117" s="55">
        <v>0</v>
      </c>
      <c r="D117" s="55"/>
      <c r="E117" s="55">
        <v>0</v>
      </c>
      <c r="F117" s="55"/>
      <c r="G117" s="55">
        <v>0</v>
      </c>
      <c r="H117" s="55"/>
      <c r="I117" s="55">
        <v>0</v>
      </c>
      <c r="J117" s="55"/>
      <c r="K117" s="55">
        <v>51190</v>
      </c>
      <c r="L117" s="55"/>
      <c r="M117" s="55">
        <v>28992795612</v>
      </c>
      <c r="N117" s="55"/>
      <c r="O117" s="55">
        <v>-28982239437</v>
      </c>
      <c r="P117" s="55"/>
      <c r="Q117" s="55">
        <f>M117+O117</f>
        <v>10556175</v>
      </c>
    </row>
    <row r="118" spans="1:17" ht="39.6" customHeight="1" thickBot="1" x14ac:dyDescent="0.55000000000000004">
      <c r="A118" s="54" t="s">
        <v>176</v>
      </c>
      <c r="B118" s="188"/>
      <c r="C118" s="61">
        <v>0</v>
      </c>
      <c r="D118" s="55"/>
      <c r="E118" s="61">
        <v>0</v>
      </c>
      <c r="F118" s="55"/>
      <c r="G118" s="61">
        <v>0</v>
      </c>
      <c r="H118" s="55"/>
      <c r="I118" s="61">
        <v>0</v>
      </c>
      <c r="J118" s="55"/>
      <c r="K118" s="61">
        <v>202400</v>
      </c>
      <c r="L118" s="55"/>
      <c r="M118" s="61">
        <v>202289945000</v>
      </c>
      <c r="N118" s="55"/>
      <c r="O118" s="61">
        <v>-202392500000</v>
      </c>
      <c r="P118" s="55"/>
      <c r="Q118" s="61">
        <f>M118+O118</f>
        <v>-102555000</v>
      </c>
    </row>
    <row r="119" spans="1:17" ht="39.6" customHeight="1" thickBot="1" x14ac:dyDescent="0.55000000000000004">
      <c r="A119" s="126"/>
      <c r="C119" s="192">
        <f>SUM(C117:C118)</f>
        <v>0</v>
      </c>
      <c r="D119" s="82"/>
      <c r="E119" s="192">
        <f>SUM(E117:E118)</f>
        <v>0</v>
      </c>
      <c r="F119" s="82"/>
      <c r="G119" s="192">
        <f>SUM(G117:G118)</f>
        <v>0</v>
      </c>
      <c r="H119" s="82"/>
      <c r="I119" s="192">
        <f>SUM(I117:I118)</f>
        <v>0</v>
      </c>
      <c r="J119" s="82"/>
      <c r="K119" s="192">
        <f>SUM(K117:K118)</f>
        <v>253590</v>
      </c>
      <c r="L119" s="82"/>
      <c r="M119" s="192">
        <f>SUM(M117:M118)</f>
        <v>231282740612</v>
      </c>
      <c r="N119" s="82"/>
      <c r="O119" s="192">
        <f>SUM(O117:O118)</f>
        <v>-231374739437</v>
      </c>
      <c r="P119" s="82"/>
      <c r="Q119" s="192">
        <f>SUM(Q117:Q118)</f>
        <v>-91998825</v>
      </c>
    </row>
    <row r="120" spans="1:17" ht="16.8" thickTop="1" x14ac:dyDescent="0.5"/>
    <row r="121" spans="1:17" ht="21.6" hidden="1" x14ac:dyDescent="0.5">
      <c r="Q121" s="55">
        <v>-91998825</v>
      </c>
    </row>
    <row r="122" spans="1:17" ht="21.6" hidden="1" x14ac:dyDescent="0.5">
      <c r="Q122" s="55">
        <f>Q121-Q119</f>
        <v>0</v>
      </c>
    </row>
  </sheetData>
  <sortState xmlns:xlrd2="http://schemas.microsoft.com/office/spreadsheetml/2017/richdata2" ref="A9:Q78">
    <sortCondition descending="1" ref="Q9:Q78"/>
  </sortState>
  <mergeCells count="40">
    <mergeCell ref="A111:Q111"/>
    <mergeCell ref="A113:Q113"/>
    <mergeCell ref="C114:Q114"/>
    <mergeCell ref="A115:A116"/>
    <mergeCell ref="C115:I115"/>
    <mergeCell ref="K115:Q115"/>
    <mergeCell ref="A87:A88"/>
    <mergeCell ref="C87:I87"/>
    <mergeCell ref="K87:Q87"/>
    <mergeCell ref="A109:Q109"/>
    <mergeCell ref="A110:Q110"/>
    <mergeCell ref="A81:Q81"/>
    <mergeCell ref="A82:Q82"/>
    <mergeCell ref="A83:Q83"/>
    <mergeCell ref="A85:Q85"/>
    <mergeCell ref="C86:Q86"/>
    <mergeCell ref="A56:Q56"/>
    <mergeCell ref="A58:Q58"/>
    <mergeCell ref="C59:Q59"/>
    <mergeCell ref="A60:A61"/>
    <mergeCell ref="C60:I60"/>
    <mergeCell ref="K60:Q60"/>
    <mergeCell ref="A33:A34"/>
    <mergeCell ref="C33:I33"/>
    <mergeCell ref="K33:Q33"/>
    <mergeCell ref="A54:Q54"/>
    <mergeCell ref="A55:Q55"/>
    <mergeCell ref="A27:Q27"/>
    <mergeCell ref="A28:Q28"/>
    <mergeCell ref="A29:Q29"/>
    <mergeCell ref="A31:Q31"/>
    <mergeCell ref="C32:Q32"/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scale="44" fitToHeight="0" orientation="landscape" r:id="rId1"/>
  <rowBreaks count="4" manualBreakCount="4">
    <brk id="25" max="18" man="1"/>
    <brk id="52" max="18" man="1"/>
    <brk id="80" max="18" man="1"/>
    <brk id="108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66"/>
  <sheetViews>
    <sheetView rightToLeft="1" view="pageBreakPreview" topLeftCell="A16" zoomScale="80" zoomScaleNormal="100" zoomScaleSheetLayoutView="80" workbookViewId="0">
      <selection activeCell="E76" sqref="E76"/>
    </sheetView>
  </sheetViews>
  <sheetFormatPr defaultColWidth="9.109375" defaultRowHeight="16.2" x14ac:dyDescent="0.5"/>
  <cols>
    <col min="1" max="1" width="52.21875" style="69" customWidth="1"/>
    <col min="2" max="2" width="1.44140625" style="69" customWidth="1"/>
    <col min="3" max="3" width="24.6640625" style="69" customWidth="1"/>
    <col min="4" max="4" width="1.44140625" style="69" customWidth="1"/>
    <col min="5" max="5" width="24.21875" style="69" customWidth="1"/>
    <col min="6" max="6" width="1.44140625" style="69" customWidth="1"/>
    <col min="7" max="7" width="24.5546875" style="69" customWidth="1"/>
    <col min="8" max="8" width="1.44140625" style="69" customWidth="1"/>
    <col min="9" max="9" width="26.6640625" style="69" customWidth="1"/>
    <col min="10" max="10" width="1.44140625" style="69" customWidth="1"/>
    <col min="11" max="11" width="26.109375" style="69" customWidth="1"/>
    <col min="12" max="12" width="1.44140625" style="69" customWidth="1"/>
    <col min="13" max="13" width="24.33203125" style="69" customWidth="1"/>
    <col min="14" max="14" width="1.44140625" style="69" customWidth="1"/>
    <col min="15" max="15" width="24.109375" style="69" customWidth="1"/>
    <col min="16" max="16" width="1.44140625" style="69" customWidth="1"/>
    <col min="17" max="17" width="31.5546875" style="69" customWidth="1"/>
    <col min="18" max="18" width="1.44140625" style="69" customWidth="1"/>
    <col min="19" max="19" width="12.33203125" style="69" bestFit="1" customWidth="1"/>
    <col min="20" max="16384" width="9.109375" style="69"/>
  </cols>
  <sheetData>
    <row r="1" spans="1:17" ht="39.75" customHeight="1" x14ac:dyDescent="0.5">
      <c r="A1" s="173" t="str">
        <f>درآمد!A1</f>
        <v>صندوق سرمایه گذاری بخشی پتروشیمی دماوند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1:17" ht="39.75" customHeight="1" x14ac:dyDescent="0.5">
      <c r="A2" s="173" t="str">
        <f>درآمد!A2</f>
        <v>صورت وضعیت درآمدها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17" ht="39.75" customHeight="1" x14ac:dyDescent="0.5">
      <c r="A3" s="173" t="str">
        <f>درآمد!A3</f>
        <v>دوره یک ماهه منتهی به 29 اسفند 1404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1:17" ht="39.75" customHeight="1" x14ac:dyDescent="0.5"/>
    <row r="5" spans="1:17" ht="39.75" customHeight="1" x14ac:dyDescent="0.5">
      <c r="A5" s="178" t="s">
        <v>124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</row>
    <row r="6" spans="1:17" ht="39.75" customHeight="1" x14ac:dyDescent="1"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</row>
    <row r="7" spans="1:17" ht="39.75" customHeight="1" thickBot="1" x14ac:dyDescent="1.05">
      <c r="C7" s="161" t="s">
        <v>157</v>
      </c>
      <c r="D7" s="161"/>
      <c r="E7" s="161"/>
      <c r="F7" s="161"/>
      <c r="G7" s="161"/>
      <c r="H7" s="161"/>
      <c r="I7" s="161"/>
      <c r="J7" s="48"/>
      <c r="K7" s="161" t="s">
        <v>158</v>
      </c>
      <c r="L7" s="161"/>
      <c r="M7" s="161"/>
      <c r="N7" s="161"/>
      <c r="O7" s="161"/>
      <c r="P7" s="161"/>
      <c r="Q7" s="161"/>
    </row>
    <row r="8" spans="1:17" ht="39.75" customHeight="1" thickBot="1" x14ac:dyDescent="0.85">
      <c r="A8" s="151" t="s">
        <v>100</v>
      </c>
      <c r="B8" s="76"/>
      <c r="C8" s="151" t="s">
        <v>6</v>
      </c>
      <c r="D8" s="75"/>
      <c r="E8" s="151" t="s">
        <v>122</v>
      </c>
      <c r="F8" s="75"/>
      <c r="G8" s="151" t="s">
        <v>89</v>
      </c>
      <c r="H8" s="75"/>
      <c r="I8" s="151" t="s">
        <v>90</v>
      </c>
      <c r="J8" s="76"/>
      <c r="K8" s="151" t="s">
        <v>6</v>
      </c>
      <c r="L8" s="76"/>
      <c r="M8" s="151" t="s">
        <v>122</v>
      </c>
      <c r="N8" s="76"/>
      <c r="O8" s="151" t="s">
        <v>89</v>
      </c>
      <c r="P8" s="76"/>
      <c r="Q8" s="151" t="s">
        <v>90</v>
      </c>
    </row>
    <row r="9" spans="1:17" ht="39" customHeight="1" x14ac:dyDescent="0.65">
      <c r="A9" s="59" t="s">
        <v>125</v>
      </c>
      <c r="B9" s="188"/>
      <c r="C9" s="60">
        <v>0</v>
      </c>
      <c r="D9" s="55"/>
      <c r="E9" s="60">
        <v>0</v>
      </c>
      <c r="F9" s="55"/>
      <c r="G9" s="60">
        <v>0</v>
      </c>
      <c r="H9" s="55"/>
      <c r="I9" s="60">
        <v>0</v>
      </c>
      <c r="J9" s="55"/>
      <c r="K9" s="55">
        <v>1020032982</v>
      </c>
      <c r="L9" s="55"/>
      <c r="M9" s="55">
        <v>-27440609</v>
      </c>
      <c r="N9" s="55"/>
      <c r="O9" s="55">
        <v>0</v>
      </c>
      <c r="P9" s="194"/>
      <c r="Q9" s="60">
        <v>51768353810</v>
      </c>
    </row>
    <row r="10" spans="1:17" ht="39" customHeight="1" x14ac:dyDescent="0.65">
      <c r="A10" s="59" t="s">
        <v>223</v>
      </c>
      <c r="B10" s="188"/>
      <c r="C10" s="55">
        <v>0</v>
      </c>
      <c r="D10" s="78"/>
      <c r="E10" s="55">
        <v>0</v>
      </c>
      <c r="F10" s="78"/>
      <c r="G10" s="55">
        <v>0</v>
      </c>
      <c r="H10" s="78"/>
      <c r="I10" s="55">
        <v>0</v>
      </c>
      <c r="J10" s="55"/>
      <c r="K10" s="55">
        <v>275000000</v>
      </c>
      <c r="L10" s="55"/>
      <c r="M10" s="55">
        <v>-28826133</v>
      </c>
      <c r="N10" s="55"/>
      <c r="O10" s="55">
        <v>0</v>
      </c>
      <c r="P10" s="194"/>
      <c r="Q10" s="60">
        <v>26681292000</v>
      </c>
    </row>
    <row r="11" spans="1:17" ht="39" customHeight="1" x14ac:dyDescent="0.65">
      <c r="A11" s="59" t="s">
        <v>126</v>
      </c>
      <c r="C11" s="55">
        <v>0</v>
      </c>
      <c r="D11" s="78"/>
      <c r="E11" s="55">
        <v>0</v>
      </c>
      <c r="F11" s="78"/>
      <c r="G11" s="55">
        <v>0</v>
      </c>
      <c r="H11" s="78"/>
      <c r="I11" s="55">
        <v>0</v>
      </c>
      <c r="J11" s="78"/>
      <c r="K11" s="78">
        <v>207304000</v>
      </c>
      <c r="L11" s="78"/>
      <c r="M11" s="78">
        <v>-7603999</v>
      </c>
      <c r="N11" s="78"/>
      <c r="O11" s="78">
        <v>0</v>
      </c>
      <c r="P11" s="195"/>
      <c r="Q11" s="55">
        <v>23675174711</v>
      </c>
    </row>
    <row r="12" spans="1:17" ht="39" customHeight="1" x14ac:dyDescent="0.65">
      <c r="A12" s="54" t="s">
        <v>127</v>
      </c>
      <c r="C12" s="55">
        <v>0</v>
      </c>
      <c r="D12" s="78"/>
      <c r="E12" s="55">
        <v>0</v>
      </c>
      <c r="F12" s="78"/>
      <c r="G12" s="55">
        <v>0</v>
      </c>
      <c r="H12" s="78"/>
      <c r="I12" s="55">
        <v>0</v>
      </c>
      <c r="J12" s="78"/>
      <c r="K12" s="78">
        <v>319213000</v>
      </c>
      <c r="L12" s="78"/>
      <c r="M12" s="78">
        <v>-23240054</v>
      </c>
      <c r="N12" s="78"/>
      <c r="O12" s="78">
        <v>-160972500</v>
      </c>
      <c r="P12" s="195"/>
      <c r="Q12" s="55">
        <v>18084538513</v>
      </c>
    </row>
    <row r="13" spans="1:17" ht="39" customHeight="1" x14ac:dyDescent="0.65">
      <c r="A13" s="54" t="s">
        <v>128</v>
      </c>
      <c r="C13" s="55">
        <v>0</v>
      </c>
      <c r="D13" s="78"/>
      <c r="E13" s="55">
        <v>0</v>
      </c>
      <c r="F13" s="78"/>
      <c r="G13" s="55">
        <v>0</v>
      </c>
      <c r="H13" s="78"/>
      <c r="I13" s="55">
        <v>0</v>
      </c>
      <c r="J13" s="78"/>
      <c r="K13" s="78">
        <v>105602000</v>
      </c>
      <c r="L13" s="78"/>
      <c r="M13" s="78">
        <v>-5157753</v>
      </c>
      <c r="N13" s="78"/>
      <c r="O13" s="78">
        <v>0</v>
      </c>
      <c r="P13" s="195"/>
      <c r="Q13" s="55">
        <v>18072244036</v>
      </c>
    </row>
    <row r="14" spans="1:17" ht="39" customHeight="1" x14ac:dyDescent="0.65">
      <c r="A14" s="54" t="s">
        <v>129</v>
      </c>
      <c r="C14" s="55">
        <v>0</v>
      </c>
      <c r="D14" s="78"/>
      <c r="E14" s="55">
        <v>0</v>
      </c>
      <c r="F14" s="78"/>
      <c r="G14" s="55">
        <v>0</v>
      </c>
      <c r="H14" s="78"/>
      <c r="I14" s="55">
        <v>0</v>
      </c>
      <c r="J14" s="78"/>
      <c r="K14" s="78">
        <v>250707000</v>
      </c>
      <c r="L14" s="78"/>
      <c r="M14" s="78">
        <v>-4529551</v>
      </c>
      <c r="N14" s="78"/>
      <c r="O14" s="78">
        <v>0</v>
      </c>
      <c r="P14" s="195"/>
      <c r="Q14" s="55">
        <v>16340590247</v>
      </c>
    </row>
    <row r="15" spans="1:17" ht="39" customHeight="1" x14ac:dyDescent="0.65">
      <c r="A15" s="54" t="s">
        <v>130</v>
      </c>
      <c r="C15" s="55">
        <v>0</v>
      </c>
      <c r="D15" s="78"/>
      <c r="E15" s="55">
        <v>0</v>
      </c>
      <c r="F15" s="78"/>
      <c r="G15" s="55">
        <v>0</v>
      </c>
      <c r="H15" s="78"/>
      <c r="I15" s="55">
        <v>0</v>
      </c>
      <c r="J15" s="78"/>
      <c r="K15" s="78">
        <v>49000000</v>
      </c>
      <c r="L15" s="78"/>
      <c r="M15" s="78">
        <v>-38102759</v>
      </c>
      <c r="N15" s="78"/>
      <c r="O15" s="78">
        <v>-364755000</v>
      </c>
      <c r="P15" s="195"/>
      <c r="Q15" s="55">
        <v>12941727333</v>
      </c>
    </row>
    <row r="16" spans="1:17" ht="39" customHeight="1" x14ac:dyDescent="0.65">
      <c r="A16" s="54" t="s">
        <v>131</v>
      </c>
      <c r="C16" s="55">
        <v>0</v>
      </c>
      <c r="D16" s="78"/>
      <c r="E16" s="55">
        <v>0</v>
      </c>
      <c r="F16" s="78"/>
      <c r="G16" s="55">
        <v>0</v>
      </c>
      <c r="H16" s="78"/>
      <c r="I16" s="55">
        <v>0</v>
      </c>
      <c r="J16" s="78"/>
      <c r="K16" s="78">
        <v>313050000</v>
      </c>
      <c r="L16" s="78"/>
      <c r="M16" s="78">
        <v>-52741269</v>
      </c>
      <c r="N16" s="78"/>
      <c r="O16" s="78">
        <v>-415728000</v>
      </c>
      <c r="P16" s="195"/>
      <c r="Q16" s="55">
        <v>10041497421</v>
      </c>
    </row>
    <row r="17" spans="1:17" ht="39" customHeight="1" x14ac:dyDescent="0.65">
      <c r="A17" s="54" t="s">
        <v>224</v>
      </c>
      <c r="C17" s="55">
        <v>0</v>
      </c>
      <c r="D17" s="78"/>
      <c r="E17" s="55">
        <v>0</v>
      </c>
      <c r="F17" s="78"/>
      <c r="G17" s="55">
        <v>0</v>
      </c>
      <c r="H17" s="78"/>
      <c r="I17" s="55">
        <v>0</v>
      </c>
      <c r="J17" s="78"/>
      <c r="K17" s="78">
        <v>69908000</v>
      </c>
      <c r="L17" s="78"/>
      <c r="M17" s="78">
        <v>-2327143</v>
      </c>
      <c r="N17" s="78"/>
      <c r="O17" s="78">
        <v>0</v>
      </c>
      <c r="P17" s="195"/>
      <c r="Q17" s="55">
        <v>8694525681</v>
      </c>
    </row>
    <row r="18" spans="1:17" ht="39" customHeight="1" x14ac:dyDescent="0.65">
      <c r="A18" s="54" t="s">
        <v>132</v>
      </c>
      <c r="C18" s="55">
        <v>0</v>
      </c>
      <c r="D18" s="78"/>
      <c r="E18" s="55">
        <v>0</v>
      </c>
      <c r="F18" s="78"/>
      <c r="G18" s="55">
        <v>0</v>
      </c>
      <c r="H18" s="78"/>
      <c r="I18" s="55">
        <v>0</v>
      </c>
      <c r="J18" s="78"/>
      <c r="K18" s="78">
        <v>237990000</v>
      </c>
      <c r="L18" s="78"/>
      <c r="M18" s="78">
        <v>-158582053</v>
      </c>
      <c r="N18" s="78"/>
      <c r="O18" s="78">
        <v>-1525693000</v>
      </c>
      <c r="P18" s="195"/>
      <c r="Q18" s="55">
        <v>8367372544</v>
      </c>
    </row>
    <row r="19" spans="1:17" ht="39" customHeight="1" x14ac:dyDescent="0.65">
      <c r="A19" s="54" t="s">
        <v>133</v>
      </c>
      <c r="C19" s="55">
        <v>0</v>
      </c>
      <c r="D19" s="78"/>
      <c r="E19" s="55">
        <v>0</v>
      </c>
      <c r="F19" s="78"/>
      <c r="G19" s="55">
        <v>0</v>
      </c>
      <c r="H19" s="78"/>
      <c r="I19" s="55">
        <v>0</v>
      </c>
      <c r="J19" s="78"/>
      <c r="K19" s="78">
        <v>85365000</v>
      </c>
      <c r="L19" s="78"/>
      <c r="M19" s="78">
        <v>-2195926</v>
      </c>
      <c r="N19" s="78"/>
      <c r="O19" s="78">
        <v>0</v>
      </c>
      <c r="P19" s="195"/>
      <c r="Q19" s="55">
        <v>8187717453</v>
      </c>
    </row>
    <row r="20" spans="1:17" ht="39" customHeight="1" x14ac:dyDescent="0.65">
      <c r="A20" s="54" t="s">
        <v>225</v>
      </c>
      <c r="C20" s="55">
        <v>0</v>
      </c>
      <c r="D20" s="78"/>
      <c r="E20" s="55">
        <v>0</v>
      </c>
      <c r="F20" s="78"/>
      <c r="G20" s="55">
        <v>0</v>
      </c>
      <c r="H20" s="78"/>
      <c r="I20" s="55">
        <v>0</v>
      </c>
      <c r="J20" s="78"/>
      <c r="K20" s="78">
        <v>103132000</v>
      </c>
      <c r="L20" s="78"/>
      <c r="M20" s="78">
        <v>-7928616</v>
      </c>
      <c r="N20" s="78"/>
      <c r="O20" s="78">
        <v>0</v>
      </c>
      <c r="P20" s="195"/>
      <c r="Q20" s="55">
        <v>8033896220</v>
      </c>
    </row>
    <row r="21" spans="1:17" ht="39" customHeight="1" x14ac:dyDescent="0.65">
      <c r="A21" s="54" t="s">
        <v>226</v>
      </c>
      <c r="C21" s="55">
        <v>0</v>
      </c>
      <c r="D21" s="78"/>
      <c r="E21" s="55">
        <v>0</v>
      </c>
      <c r="F21" s="78"/>
      <c r="G21" s="55">
        <v>0</v>
      </c>
      <c r="H21" s="78"/>
      <c r="I21" s="55">
        <v>0</v>
      </c>
      <c r="J21" s="78"/>
      <c r="K21" s="78">
        <v>160000000</v>
      </c>
      <c r="L21" s="78"/>
      <c r="M21" s="78">
        <v>-3756987</v>
      </c>
      <c r="N21" s="78"/>
      <c r="O21" s="78">
        <v>0</v>
      </c>
      <c r="P21" s="195"/>
      <c r="Q21" s="55">
        <v>6591023021</v>
      </c>
    </row>
    <row r="22" spans="1:17" ht="39" customHeight="1" x14ac:dyDescent="0.65">
      <c r="A22" s="54" t="s">
        <v>134</v>
      </c>
      <c r="C22" s="55">
        <v>0</v>
      </c>
      <c r="D22" s="78"/>
      <c r="E22" s="55">
        <v>0</v>
      </c>
      <c r="F22" s="78"/>
      <c r="G22" s="55">
        <v>0</v>
      </c>
      <c r="H22" s="78"/>
      <c r="I22" s="55">
        <v>0</v>
      </c>
      <c r="J22" s="78"/>
      <c r="K22" s="78">
        <v>83000000</v>
      </c>
      <c r="L22" s="78"/>
      <c r="M22" s="78">
        <v>-1627459</v>
      </c>
      <c r="N22" s="78"/>
      <c r="O22" s="78">
        <v>0</v>
      </c>
      <c r="P22" s="195"/>
      <c r="Q22" s="55">
        <v>5648574079</v>
      </c>
    </row>
    <row r="23" spans="1:17" ht="39" customHeight="1" x14ac:dyDescent="0.65">
      <c r="A23" s="54" t="s">
        <v>135</v>
      </c>
      <c r="C23" s="55">
        <v>0</v>
      </c>
      <c r="D23" s="78"/>
      <c r="E23" s="55">
        <v>0</v>
      </c>
      <c r="F23" s="78"/>
      <c r="G23" s="55">
        <v>0</v>
      </c>
      <c r="H23" s="78"/>
      <c r="I23" s="55">
        <v>0</v>
      </c>
      <c r="J23" s="78"/>
      <c r="K23" s="78">
        <v>200000000</v>
      </c>
      <c r="L23" s="78"/>
      <c r="M23" s="78">
        <v>-6564764</v>
      </c>
      <c r="N23" s="78"/>
      <c r="O23" s="78">
        <v>0</v>
      </c>
      <c r="P23" s="195"/>
      <c r="Q23" s="55">
        <v>4653581121</v>
      </c>
    </row>
    <row r="24" spans="1:17" ht="39" customHeight="1" x14ac:dyDescent="0.65">
      <c r="A24" s="54" t="s">
        <v>136</v>
      </c>
      <c r="C24" s="55">
        <v>0</v>
      </c>
      <c r="D24" s="78"/>
      <c r="E24" s="55">
        <v>0</v>
      </c>
      <c r="F24" s="78"/>
      <c r="G24" s="55">
        <v>0</v>
      </c>
      <c r="H24" s="78"/>
      <c r="I24" s="55">
        <v>0</v>
      </c>
      <c r="J24" s="78"/>
      <c r="K24" s="78">
        <v>82000000</v>
      </c>
      <c r="L24" s="78"/>
      <c r="M24" s="78">
        <v>-1413455</v>
      </c>
      <c r="N24" s="78"/>
      <c r="O24" s="78">
        <v>0</v>
      </c>
      <c r="P24" s="195"/>
      <c r="Q24" s="55">
        <v>3569790982</v>
      </c>
    </row>
    <row r="25" spans="1:17" ht="39" customHeight="1" x14ac:dyDescent="0.65">
      <c r="A25" s="54" t="s">
        <v>137</v>
      </c>
      <c r="C25" s="55">
        <v>0</v>
      </c>
      <c r="D25" s="78"/>
      <c r="E25" s="55">
        <v>0</v>
      </c>
      <c r="F25" s="78"/>
      <c r="G25" s="55">
        <v>0</v>
      </c>
      <c r="H25" s="78"/>
      <c r="I25" s="55">
        <v>0</v>
      </c>
      <c r="J25" s="78"/>
      <c r="K25" s="78">
        <v>494072367</v>
      </c>
      <c r="L25" s="78"/>
      <c r="M25" s="78">
        <v>-10414628</v>
      </c>
      <c r="N25" s="78"/>
      <c r="O25" s="78">
        <v>0</v>
      </c>
      <c r="P25" s="195"/>
      <c r="Q25" s="55">
        <v>2845967378</v>
      </c>
    </row>
    <row r="26" spans="1:17" ht="39" customHeight="1" x14ac:dyDescent="0.65">
      <c r="A26" s="54" t="s">
        <v>138</v>
      </c>
      <c r="C26" s="60">
        <v>0</v>
      </c>
      <c r="D26" s="88"/>
      <c r="E26" s="60">
        <v>0</v>
      </c>
      <c r="F26" s="88"/>
      <c r="G26" s="60">
        <v>0</v>
      </c>
      <c r="H26" s="88"/>
      <c r="I26" s="60">
        <v>0</v>
      </c>
      <c r="J26" s="88"/>
      <c r="K26" s="88">
        <v>17367168</v>
      </c>
      <c r="L26" s="88"/>
      <c r="M26" s="88">
        <v>-904482</v>
      </c>
      <c r="N26" s="88"/>
      <c r="O26" s="88">
        <v>0</v>
      </c>
      <c r="P26" s="201"/>
      <c r="Q26" s="60">
        <v>2722447714</v>
      </c>
    </row>
    <row r="27" spans="1:17" ht="39" customHeight="1" x14ac:dyDescent="0.65">
      <c r="A27" s="54" t="s">
        <v>139</v>
      </c>
      <c r="C27" s="55">
        <v>0</v>
      </c>
      <c r="D27" s="78"/>
      <c r="E27" s="55">
        <v>0</v>
      </c>
      <c r="F27" s="78"/>
      <c r="G27" s="55">
        <v>0</v>
      </c>
      <c r="H27" s="78"/>
      <c r="I27" s="55">
        <v>0</v>
      </c>
      <c r="J27" s="78"/>
      <c r="K27" s="78">
        <v>4260000</v>
      </c>
      <c r="L27" s="78"/>
      <c r="M27" s="78">
        <v>-636206</v>
      </c>
      <c r="N27" s="78"/>
      <c r="O27" s="78">
        <v>0</v>
      </c>
      <c r="P27" s="195"/>
      <c r="Q27" s="55">
        <v>2432450151</v>
      </c>
    </row>
    <row r="28" spans="1:17" ht="39" customHeight="1" x14ac:dyDescent="0.65">
      <c r="A28" s="54" t="s">
        <v>140</v>
      </c>
      <c r="C28" s="55">
        <v>0</v>
      </c>
      <c r="D28" s="78"/>
      <c r="E28" s="55">
        <v>0</v>
      </c>
      <c r="F28" s="78"/>
      <c r="G28" s="55">
        <v>0</v>
      </c>
      <c r="H28" s="78"/>
      <c r="I28" s="55">
        <v>0</v>
      </c>
      <c r="J28" s="78"/>
      <c r="K28" s="78">
        <v>37679000</v>
      </c>
      <c r="L28" s="78"/>
      <c r="M28" s="78">
        <v>-718063</v>
      </c>
      <c r="N28" s="78"/>
      <c r="O28" s="78">
        <v>0</v>
      </c>
      <c r="P28" s="195"/>
      <c r="Q28" s="55">
        <v>2299163039</v>
      </c>
    </row>
    <row r="29" spans="1:17" ht="39" customHeight="1" thickBot="1" x14ac:dyDescent="0.7">
      <c r="A29" s="54" t="s">
        <v>141</v>
      </c>
      <c r="C29" s="61">
        <v>0</v>
      </c>
      <c r="D29" s="78"/>
      <c r="E29" s="61">
        <v>0</v>
      </c>
      <c r="F29" s="78"/>
      <c r="G29" s="61">
        <v>0</v>
      </c>
      <c r="H29" s="78"/>
      <c r="I29" s="61">
        <v>0</v>
      </c>
      <c r="J29" s="78"/>
      <c r="K29" s="127">
        <v>39314847</v>
      </c>
      <c r="L29" s="78"/>
      <c r="M29" s="127">
        <v>-606855</v>
      </c>
      <c r="N29" s="78"/>
      <c r="O29" s="127">
        <v>0</v>
      </c>
      <c r="P29" s="195"/>
      <c r="Q29" s="61">
        <v>1879149631</v>
      </c>
    </row>
    <row r="30" spans="1:17" ht="39" customHeight="1" thickBot="1" x14ac:dyDescent="0.8">
      <c r="A30" s="62" t="s">
        <v>97</v>
      </c>
      <c r="C30" s="64">
        <f>SUM(C9:C29)</f>
        <v>0</v>
      </c>
      <c r="D30" s="82"/>
      <c r="E30" s="64">
        <f>SUM(E9:E29)</f>
        <v>0</v>
      </c>
      <c r="F30" s="82"/>
      <c r="G30" s="64">
        <f>SUM(G9:G29)</f>
        <v>0</v>
      </c>
      <c r="H30" s="82"/>
      <c r="I30" s="64">
        <f>SUM(I9:I29)</f>
        <v>0</v>
      </c>
      <c r="J30" s="82"/>
      <c r="K30" s="202">
        <f>SUM(K9:K29)</f>
        <v>4153997364</v>
      </c>
      <c r="L30" s="82"/>
      <c r="M30" s="202">
        <f>SUM(M9:M29)</f>
        <v>-385318764</v>
      </c>
      <c r="N30" s="82"/>
      <c r="O30" s="202">
        <f>SUM(O9:O29)</f>
        <v>-2467148500</v>
      </c>
      <c r="P30" s="203"/>
      <c r="Q30" s="64">
        <f>SUM(Q9:Q29)</f>
        <v>243531077085</v>
      </c>
    </row>
    <row r="31" spans="1:17" ht="39" customHeight="1" x14ac:dyDescent="0.65">
      <c r="A31" s="54"/>
      <c r="C31" s="55"/>
      <c r="D31" s="78"/>
      <c r="E31" s="55"/>
      <c r="F31" s="78"/>
      <c r="G31" s="55"/>
      <c r="H31" s="78"/>
      <c r="I31" s="55"/>
      <c r="J31" s="78"/>
      <c r="K31" s="78"/>
      <c r="L31" s="78"/>
      <c r="M31" s="78"/>
      <c r="N31" s="78"/>
      <c r="O31" s="78"/>
      <c r="P31" s="195"/>
      <c r="Q31" s="55"/>
    </row>
    <row r="32" spans="1:17" ht="39" customHeight="1" x14ac:dyDescent="0.5">
      <c r="A32" s="173" t="s">
        <v>0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1:17" ht="39" customHeight="1" x14ac:dyDescent="0.5">
      <c r="A33" s="173" t="s">
        <v>65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17" ht="39" customHeight="1" x14ac:dyDescent="0.5">
      <c r="A34" s="173" t="s">
        <v>156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1:17" ht="39" customHeight="1" x14ac:dyDescent="0.5"/>
    <row r="36" spans="1:17" ht="39" customHeight="1" x14ac:dyDescent="0.5">
      <c r="A36" s="178" t="s">
        <v>124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</row>
    <row r="37" spans="1:17" ht="39" customHeight="1" x14ac:dyDescent="1"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1:17" ht="39" customHeight="1" thickBot="1" x14ac:dyDescent="1.05">
      <c r="C38" s="161" t="s">
        <v>157</v>
      </c>
      <c r="D38" s="161"/>
      <c r="E38" s="161"/>
      <c r="F38" s="161"/>
      <c r="G38" s="161"/>
      <c r="H38" s="161"/>
      <c r="I38" s="161"/>
      <c r="J38" s="48"/>
      <c r="K38" s="161" t="s">
        <v>158</v>
      </c>
      <c r="L38" s="161"/>
      <c r="M38" s="161"/>
      <c r="N38" s="161"/>
      <c r="O38" s="161"/>
      <c r="P38" s="161"/>
      <c r="Q38" s="161"/>
    </row>
    <row r="39" spans="1:17" ht="39" customHeight="1" thickBot="1" x14ac:dyDescent="0.85">
      <c r="A39" s="151" t="s">
        <v>100</v>
      </c>
      <c r="B39" s="76"/>
      <c r="C39" s="151" t="s">
        <v>6</v>
      </c>
      <c r="D39" s="75"/>
      <c r="E39" s="151" t="s">
        <v>122</v>
      </c>
      <c r="F39" s="75"/>
      <c r="G39" s="151" t="s">
        <v>89</v>
      </c>
      <c r="H39" s="75"/>
      <c r="I39" s="151" t="s">
        <v>90</v>
      </c>
      <c r="J39" s="76"/>
      <c r="K39" s="151" t="s">
        <v>6</v>
      </c>
      <c r="L39" s="76"/>
      <c r="M39" s="151" t="s">
        <v>122</v>
      </c>
      <c r="N39" s="76"/>
      <c r="O39" s="151" t="s">
        <v>89</v>
      </c>
      <c r="P39" s="76"/>
      <c r="Q39" s="151" t="s">
        <v>90</v>
      </c>
    </row>
    <row r="40" spans="1:17" ht="39" customHeight="1" x14ac:dyDescent="0.75">
      <c r="A40" s="62" t="s">
        <v>98</v>
      </c>
      <c r="B40" s="81"/>
      <c r="C40" s="66">
        <f>C30</f>
        <v>0</v>
      </c>
      <c r="D40" s="82"/>
      <c r="E40" s="66">
        <f>E30</f>
        <v>0</v>
      </c>
      <c r="F40" s="82"/>
      <c r="G40" s="66">
        <f>G30</f>
        <v>0</v>
      </c>
      <c r="H40" s="82"/>
      <c r="I40" s="66">
        <f>I30</f>
        <v>0</v>
      </c>
      <c r="J40" s="82"/>
      <c r="K40" s="82">
        <f>K30</f>
        <v>4153997364</v>
      </c>
      <c r="L40" s="82"/>
      <c r="M40" s="82">
        <f>M30</f>
        <v>-385318764</v>
      </c>
      <c r="N40" s="82"/>
      <c r="O40" s="82">
        <f>O30</f>
        <v>-2467148500</v>
      </c>
      <c r="P40" s="203"/>
      <c r="Q40" s="66">
        <f>Q30</f>
        <v>243531077085</v>
      </c>
    </row>
    <row r="41" spans="1:17" ht="39" customHeight="1" x14ac:dyDescent="0.65">
      <c r="A41" s="54" t="s">
        <v>142</v>
      </c>
      <c r="B41" s="188"/>
      <c r="C41" s="55">
        <v>0</v>
      </c>
      <c r="D41" s="55"/>
      <c r="E41" s="55">
        <v>0</v>
      </c>
      <c r="F41" s="55"/>
      <c r="G41" s="55">
        <v>0</v>
      </c>
      <c r="H41" s="55"/>
      <c r="I41" s="55">
        <v>0</v>
      </c>
      <c r="J41" s="55"/>
      <c r="K41" s="55">
        <v>91678713</v>
      </c>
      <c r="L41" s="55"/>
      <c r="M41" s="55">
        <v>-224170</v>
      </c>
      <c r="N41" s="55"/>
      <c r="O41" s="55">
        <v>0</v>
      </c>
      <c r="P41" s="194"/>
      <c r="Q41" s="55">
        <v>1100694816</v>
      </c>
    </row>
    <row r="42" spans="1:17" ht="39" customHeight="1" x14ac:dyDescent="0.65">
      <c r="A42" s="54" t="s">
        <v>227</v>
      </c>
      <c r="B42" s="188"/>
      <c r="C42" s="55">
        <v>0</v>
      </c>
      <c r="D42" s="55"/>
      <c r="E42" s="55">
        <v>0</v>
      </c>
      <c r="F42" s="55"/>
      <c r="G42" s="55">
        <v>0</v>
      </c>
      <c r="H42" s="55"/>
      <c r="I42" s="55">
        <v>0</v>
      </c>
      <c r="J42" s="55"/>
      <c r="K42" s="55">
        <v>11000000</v>
      </c>
      <c r="L42" s="55"/>
      <c r="M42" s="55">
        <v>-561262</v>
      </c>
      <c r="N42" s="55"/>
      <c r="O42" s="55">
        <v>0</v>
      </c>
      <c r="P42" s="194"/>
      <c r="Q42" s="55">
        <v>739629290</v>
      </c>
    </row>
    <row r="43" spans="1:17" ht="39" customHeight="1" x14ac:dyDescent="0.65">
      <c r="A43" s="54" t="s">
        <v>143</v>
      </c>
      <c r="B43" s="188"/>
      <c r="C43" s="55">
        <v>0</v>
      </c>
      <c r="D43" s="55"/>
      <c r="E43" s="55">
        <v>0</v>
      </c>
      <c r="F43" s="55"/>
      <c r="G43" s="55">
        <v>0</v>
      </c>
      <c r="H43" s="55"/>
      <c r="I43" s="55">
        <v>0</v>
      </c>
      <c r="J43" s="55"/>
      <c r="K43" s="55">
        <v>3280200</v>
      </c>
      <c r="L43" s="55"/>
      <c r="M43" s="55">
        <v>-3282382</v>
      </c>
      <c r="N43" s="55"/>
      <c r="O43" s="55">
        <v>-32823818</v>
      </c>
      <c r="P43" s="194"/>
      <c r="Q43" s="55">
        <v>638684427</v>
      </c>
    </row>
    <row r="44" spans="1:17" ht="39" customHeight="1" x14ac:dyDescent="0.65">
      <c r="A44" s="54" t="s">
        <v>228</v>
      </c>
      <c r="B44" s="188"/>
      <c r="C44" s="55">
        <v>0</v>
      </c>
      <c r="D44" s="55"/>
      <c r="E44" s="55">
        <v>0</v>
      </c>
      <c r="F44" s="55"/>
      <c r="G44" s="55">
        <v>0</v>
      </c>
      <c r="H44" s="55"/>
      <c r="I44" s="55">
        <v>0</v>
      </c>
      <c r="J44" s="55"/>
      <c r="K44" s="55">
        <v>81721000</v>
      </c>
      <c r="L44" s="55"/>
      <c r="M44" s="55">
        <v>-1454119</v>
      </c>
      <c r="N44" s="55"/>
      <c r="O44" s="55">
        <v>0</v>
      </c>
      <c r="P44" s="194"/>
      <c r="Q44" s="55">
        <v>569880595</v>
      </c>
    </row>
    <row r="45" spans="1:17" ht="39" customHeight="1" x14ac:dyDescent="0.65">
      <c r="A45" s="54" t="s">
        <v>144</v>
      </c>
      <c r="B45" s="188"/>
      <c r="C45" s="55">
        <v>0</v>
      </c>
      <c r="D45" s="55"/>
      <c r="E45" s="55">
        <v>0</v>
      </c>
      <c r="F45" s="55"/>
      <c r="G45" s="55">
        <v>0</v>
      </c>
      <c r="H45" s="55"/>
      <c r="I45" s="55">
        <v>0</v>
      </c>
      <c r="J45" s="55"/>
      <c r="K45" s="55">
        <v>88000000</v>
      </c>
      <c r="L45" s="55"/>
      <c r="M45" s="55">
        <v>0</v>
      </c>
      <c r="N45" s="55"/>
      <c r="O45" s="55">
        <v>0</v>
      </c>
      <c r="P45" s="194"/>
      <c r="Q45" s="55">
        <v>391285672</v>
      </c>
    </row>
    <row r="46" spans="1:17" ht="39" customHeight="1" x14ac:dyDescent="0.65">
      <c r="A46" s="54" t="s">
        <v>229</v>
      </c>
      <c r="B46" s="188"/>
      <c r="C46" s="55">
        <v>0</v>
      </c>
      <c r="D46" s="55"/>
      <c r="E46" s="55">
        <v>0</v>
      </c>
      <c r="F46" s="55"/>
      <c r="G46" s="55">
        <v>0</v>
      </c>
      <c r="H46" s="55"/>
      <c r="I46" s="55">
        <v>0</v>
      </c>
      <c r="J46" s="55"/>
      <c r="K46" s="55">
        <v>20000000</v>
      </c>
      <c r="L46" s="55"/>
      <c r="M46" s="55">
        <v>-264858</v>
      </c>
      <c r="N46" s="55"/>
      <c r="O46" s="55">
        <v>0</v>
      </c>
      <c r="P46" s="194"/>
      <c r="Q46" s="55">
        <v>120105126</v>
      </c>
    </row>
    <row r="47" spans="1:17" ht="39" customHeight="1" x14ac:dyDescent="0.65">
      <c r="A47" s="54" t="s">
        <v>145</v>
      </c>
      <c r="B47" s="188"/>
      <c r="C47" s="55">
        <v>0</v>
      </c>
      <c r="D47" s="55"/>
      <c r="E47" s="55">
        <v>0</v>
      </c>
      <c r="F47" s="55"/>
      <c r="G47" s="55">
        <v>0</v>
      </c>
      <c r="H47" s="55"/>
      <c r="I47" s="55">
        <v>0</v>
      </c>
      <c r="J47" s="55"/>
      <c r="K47" s="55">
        <v>4438920</v>
      </c>
      <c r="L47" s="55"/>
      <c r="M47" s="55">
        <v>0</v>
      </c>
      <c r="N47" s="55"/>
      <c r="O47" s="55">
        <v>0</v>
      </c>
      <c r="P47" s="194"/>
      <c r="Q47" s="55">
        <v>65180344</v>
      </c>
    </row>
    <row r="48" spans="1:17" ht="39" customHeight="1" x14ac:dyDescent="0.65">
      <c r="A48" s="54" t="s">
        <v>146</v>
      </c>
      <c r="B48" s="188"/>
      <c r="C48" s="55">
        <v>0</v>
      </c>
      <c r="D48" s="55"/>
      <c r="E48" s="55">
        <v>0</v>
      </c>
      <c r="F48" s="55"/>
      <c r="G48" s="55">
        <v>0</v>
      </c>
      <c r="H48" s="55"/>
      <c r="I48" s="55">
        <v>0</v>
      </c>
      <c r="J48" s="55"/>
      <c r="K48" s="55">
        <v>1699800</v>
      </c>
      <c r="L48" s="55"/>
      <c r="M48" s="55">
        <v>-17064</v>
      </c>
      <c r="N48" s="55"/>
      <c r="O48" s="55">
        <v>0</v>
      </c>
      <c r="P48" s="194"/>
      <c r="Q48" s="55">
        <v>32287450</v>
      </c>
    </row>
    <row r="49" spans="1:17" ht="39" customHeight="1" x14ac:dyDescent="0.65">
      <c r="A49" s="54" t="s">
        <v>147</v>
      </c>
      <c r="B49" s="188"/>
      <c r="C49" s="55">
        <v>0</v>
      </c>
      <c r="D49" s="55"/>
      <c r="E49" s="55">
        <v>0</v>
      </c>
      <c r="F49" s="55"/>
      <c r="G49" s="55">
        <v>0</v>
      </c>
      <c r="H49" s="55"/>
      <c r="I49" s="55">
        <v>0</v>
      </c>
      <c r="J49" s="55"/>
      <c r="K49" s="55">
        <v>3000000</v>
      </c>
      <c r="L49" s="55"/>
      <c r="M49" s="55">
        <v>0</v>
      </c>
      <c r="N49" s="55"/>
      <c r="O49" s="55">
        <v>0</v>
      </c>
      <c r="P49" s="194"/>
      <c r="Q49" s="55">
        <v>8996148</v>
      </c>
    </row>
    <row r="50" spans="1:17" ht="39" customHeight="1" x14ac:dyDescent="0.65">
      <c r="A50" s="54" t="s">
        <v>230</v>
      </c>
      <c r="B50" s="188"/>
      <c r="C50" s="55"/>
      <c r="D50" s="55"/>
      <c r="E50" s="55"/>
      <c r="F50" s="55"/>
      <c r="G50" s="55"/>
      <c r="H50" s="55"/>
      <c r="I50" s="55"/>
      <c r="J50" s="55"/>
      <c r="K50" s="55">
        <v>103000000</v>
      </c>
      <c r="L50" s="55"/>
      <c r="M50" s="55">
        <v>-79084</v>
      </c>
      <c r="N50" s="55"/>
      <c r="O50" s="55">
        <v>0</v>
      </c>
      <c r="P50" s="194"/>
      <c r="Q50" s="55">
        <v>-79077</v>
      </c>
    </row>
    <row r="51" spans="1:17" ht="39" customHeight="1" x14ac:dyDescent="0.65">
      <c r="A51" s="54" t="s">
        <v>148</v>
      </c>
      <c r="B51" s="188"/>
      <c r="C51" s="55">
        <v>0</v>
      </c>
      <c r="D51" s="55"/>
      <c r="E51" s="55">
        <v>0</v>
      </c>
      <c r="F51" s="55"/>
      <c r="G51" s="55">
        <v>0</v>
      </c>
      <c r="H51" s="55"/>
      <c r="I51" s="55">
        <v>0</v>
      </c>
      <c r="J51" s="55"/>
      <c r="K51" s="55">
        <v>22000000</v>
      </c>
      <c r="L51" s="55"/>
      <c r="M51" s="55">
        <v>-4202577</v>
      </c>
      <c r="N51" s="55"/>
      <c r="O51" s="55">
        <v>-31938000</v>
      </c>
      <c r="P51" s="194"/>
      <c r="Q51" s="55">
        <v>-74644702</v>
      </c>
    </row>
    <row r="52" spans="1:17" ht="39" customHeight="1" x14ac:dyDescent="0.65">
      <c r="A52" s="54" t="s">
        <v>149</v>
      </c>
      <c r="B52" s="188"/>
      <c r="C52" s="55">
        <v>0</v>
      </c>
      <c r="D52" s="55"/>
      <c r="E52" s="55">
        <v>0</v>
      </c>
      <c r="F52" s="55"/>
      <c r="G52" s="55">
        <v>0</v>
      </c>
      <c r="H52" s="55"/>
      <c r="I52" s="55">
        <v>0</v>
      </c>
      <c r="J52" s="55"/>
      <c r="K52" s="55">
        <v>1699800</v>
      </c>
      <c r="L52" s="55"/>
      <c r="M52" s="55">
        <v>-28447</v>
      </c>
      <c r="N52" s="55"/>
      <c r="O52" s="55">
        <v>0</v>
      </c>
      <c r="P52" s="194"/>
      <c r="Q52" s="55">
        <v>-28932474</v>
      </c>
    </row>
    <row r="53" spans="1:17" ht="39" customHeight="1" x14ac:dyDescent="0.65">
      <c r="A53" s="54" t="s">
        <v>150</v>
      </c>
      <c r="B53" s="188"/>
      <c r="C53" s="55">
        <v>0</v>
      </c>
      <c r="D53" s="55"/>
      <c r="E53" s="55">
        <v>0</v>
      </c>
      <c r="F53" s="55"/>
      <c r="G53" s="55">
        <v>0</v>
      </c>
      <c r="H53" s="55"/>
      <c r="I53" s="55">
        <v>0</v>
      </c>
      <c r="J53" s="55"/>
      <c r="K53" s="55">
        <v>96089694</v>
      </c>
      <c r="L53" s="55"/>
      <c r="M53" s="55">
        <v>-24222456</v>
      </c>
      <c r="N53" s="55"/>
      <c r="O53" s="55">
        <v>0</v>
      </c>
      <c r="P53" s="194"/>
      <c r="Q53" s="55">
        <v>-404194323</v>
      </c>
    </row>
    <row r="54" spans="1:17" ht="39" customHeight="1" x14ac:dyDescent="0.65">
      <c r="A54" s="54" t="s">
        <v>151</v>
      </c>
      <c r="B54" s="188"/>
      <c r="C54" s="55">
        <v>0</v>
      </c>
      <c r="D54" s="55"/>
      <c r="E54" s="55">
        <v>0</v>
      </c>
      <c r="F54" s="55"/>
      <c r="G54" s="55">
        <v>0</v>
      </c>
      <c r="H54" s="55"/>
      <c r="I54" s="55">
        <v>0</v>
      </c>
      <c r="J54" s="55"/>
      <c r="K54" s="60">
        <v>70898658</v>
      </c>
      <c r="L54" s="60"/>
      <c r="M54" s="60">
        <v>-12388648</v>
      </c>
      <c r="N54" s="60"/>
      <c r="O54" s="60">
        <v>0</v>
      </c>
      <c r="P54" s="200"/>
      <c r="Q54" s="60">
        <v>-434820619</v>
      </c>
    </row>
    <row r="55" spans="1:17" ht="39" customHeight="1" x14ac:dyDescent="0.65">
      <c r="A55" s="54" t="s">
        <v>232</v>
      </c>
      <c r="B55" s="188"/>
      <c r="C55" s="55">
        <v>0</v>
      </c>
      <c r="D55" s="55"/>
      <c r="E55" s="55">
        <v>0</v>
      </c>
      <c r="F55" s="55"/>
      <c r="G55" s="55">
        <v>0</v>
      </c>
      <c r="H55" s="55"/>
      <c r="I55" s="55">
        <v>0</v>
      </c>
      <c r="J55" s="55"/>
      <c r="K55" s="60">
        <v>11000000</v>
      </c>
      <c r="L55" s="55"/>
      <c r="M55" s="60">
        <v>-599205</v>
      </c>
      <c r="N55" s="55"/>
      <c r="O55" s="60">
        <v>0</v>
      </c>
      <c r="P55" s="194"/>
      <c r="Q55" s="60">
        <v>-1248658548</v>
      </c>
    </row>
    <row r="56" spans="1:17" ht="39" customHeight="1" x14ac:dyDescent="0.65">
      <c r="A56" s="54" t="s">
        <v>231</v>
      </c>
      <c r="B56" s="188"/>
      <c r="C56" s="55">
        <v>0</v>
      </c>
      <c r="D56" s="55"/>
      <c r="E56" s="55">
        <v>0</v>
      </c>
      <c r="F56" s="55"/>
      <c r="G56" s="55">
        <v>0</v>
      </c>
      <c r="H56" s="55"/>
      <c r="I56" s="55">
        <v>0</v>
      </c>
      <c r="J56" s="55"/>
      <c r="K56" s="60">
        <v>22579000</v>
      </c>
      <c r="L56" s="55"/>
      <c r="M56" s="60">
        <v>-9745245</v>
      </c>
      <c r="N56" s="55"/>
      <c r="O56" s="60">
        <v>-97452450</v>
      </c>
      <c r="P56" s="194"/>
      <c r="Q56" s="60">
        <v>-1937672849</v>
      </c>
    </row>
    <row r="57" spans="1:17" ht="39" customHeight="1" x14ac:dyDescent="0.65">
      <c r="A57" s="54" t="s">
        <v>233</v>
      </c>
      <c r="B57" s="188"/>
      <c r="C57" s="55">
        <v>0</v>
      </c>
      <c r="D57" s="55"/>
      <c r="E57" s="55">
        <v>0</v>
      </c>
      <c r="F57" s="55"/>
      <c r="G57" s="55">
        <v>0</v>
      </c>
      <c r="H57" s="55"/>
      <c r="I57" s="55">
        <v>0</v>
      </c>
      <c r="J57" s="55"/>
      <c r="K57" s="60">
        <v>103026000</v>
      </c>
      <c r="L57" s="55"/>
      <c r="M57" s="60">
        <v>-801709</v>
      </c>
      <c r="N57" s="55"/>
      <c r="O57" s="60">
        <v>0</v>
      </c>
      <c r="P57" s="194"/>
      <c r="Q57" s="60">
        <v>-3029459071</v>
      </c>
    </row>
    <row r="58" spans="1:17" ht="39" customHeight="1" x14ac:dyDescent="0.65">
      <c r="A58" s="54" t="s">
        <v>234</v>
      </c>
      <c r="B58" s="188"/>
      <c r="C58" s="55">
        <v>0</v>
      </c>
      <c r="D58" s="55"/>
      <c r="E58" s="55">
        <v>0</v>
      </c>
      <c r="F58" s="55"/>
      <c r="G58" s="55">
        <v>0</v>
      </c>
      <c r="H58" s="55"/>
      <c r="I58" s="55">
        <v>0</v>
      </c>
      <c r="J58" s="55"/>
      <c r="K58" s="60">
        <v>15793000</v>
      </c>
      <c r="L58" s="55"/>
      <c r="M58" s="60">
        <v>-2916953</v>
      </c>
      <c r="N58" s="55"/>
      <c r="O58" s="60">
        <v>-29169525</v>
      </c>
      <c r="P58" s="194"/>
      <c r="Q58" s="60">
        <v>-3291044166</v>
      </c>
    </row>
    <row r="59" spans="1:17" ht="39" customHeight="1" x14ac:dyDescent="0.65">
      <c r="A59" s="54" t="s">
        <v>235</v>
      </c>
      <c r="B59" s="188"/>
      <c r="C59" s="55">
        <v>0</v>
      </c>
      <c r="D59" s="55"/>
      <c r="E59" s="55">
        <v>0</v>
      </c>
      <c r="F59" s="55"/>
      <c r="G59" s="55">
        <v>0</v>
      </c>
      <c r="H59" s="55"/>
      <c r="I59" s="55">
        <v>0</v>
      </c>
      <c r="J59" s="55"/>
      <c r="K59" s="60">
        <v>303000000</v>
      </c>
      <c r="L59" s="55"/>
      <c r="M59" s="60">
        <v>-448312</v>
      </c>
      <c r="N59" s="55"/>
      <c r="O59" s="60">
        <v>0</v>
      </c>
      <c r="P59" s="194"/>
      <c r="Q59" s="60">
        <v>-5175874496</v>
      </c>
    </row>
    <row r="60" spans="1:17" ht="39" customHeight="1" thickBot="1" x14ac:dyDescent="0.7">
      <c r="A60" s="54" t="s">
        <v>236</v>
      </c>
      <c r="B60" s="188"/>
      <c r="C60" s="55">
        <v>0</v>
      </c>
      <c r="D60" s="55"/>
      <c r="E60" s="55">
        <v>0</v>
      </c>
      <c r="F60" s="55"/>
      <c r="G60" s="55">
        <v>0</v>
      </c>
      <c r="H60" s="55"/>
      <c r="I60" s="55">
        <v>0</v>
      </c>
      <c r="J60" s="55"/>
      <c r="K60" s="60">
        <v>360633000</v>
      </c>
      <c r="L60" s="55"/>
      <c r="M60" s="60">
        <v>-49045500</v>
      </c>
      <c r="N60" s="55"/>
      <c r="O60" s="60">
        <v>-490455000</v>
      </c>
      <c r="P60" s="194"/>
      <c r="Q60" s="60">
        <v>-78966135958</v>
      </c>
    </row>
    <row r="61" spans="1:17" ht="39" customHeight="1" thickBot="1" x14ac:dyDescent="0.7">
      <c r="A61" s="62"/>
      <c r="C61" s="68">
        <f>SUM(C27:C54)</f>
        <v>0</v>
      </c>
      <c r="D61" s="195"/>
      <c r="E61" s="68">
        <f>SUM(E27:E54)</f>
        <v>0</v>
      </c>
      <c r="F61" s="82"/>
      <c r="G61" s="68">
        <f>SUM(G27:G54)</f>
        <v>0</v>
      </c>
      <c r="H61" s="82"/>
      <c r="I61" s="68">
        <f>SUM(I27:I54)</f>
        <v>0</v>
      </c>
      <c r="J61" s="82"/>
      <c r="K61" s="192">
        <f>SUM(K40:K60)</f>
        <v>5568535149</v>
      </c>
      <c r="L61" s="82"/>
      <c r="M61" s="192">
        <f>SUM(M40:M60)</f>
        <v>-495600755</v>
      </c>
      <c r="N61" s="82"/>
      <c r="O61" s="192">
        <f>SUM(O40:O60)</f>
        <v>-3148987293</v>
      </c>
      <c r="P61" s="82"/>
      <c r="Q61" s="68">
        <f>SUM(Q40:Q60)</f>
        <v>152606304670</v>
      </c>
    </row>
    <row r="62" spans="1:17" ht="21.75" customHeight="1" thickTop="1" x14ac:dyDescent="0.5">
      <c r="A62" s="196"/>
      <c r="C62" s="196"/>
      <c r="E62" s="196"/>
      <c r="G62" s="196"/>
      <c r="I62" s="196"/>
      <c r="Q62" s="196"/>
    </row>
    <row r="63" spans="1:17" ht="21.75" hidden="1" customHeight="1" x14ac:dyDescent="0.5">
      <c r="A63" s="196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>
        <v>-106682411</v>
      </c>
      <c r="N63" s="78"/>
      <c r="O63" s="78">
        <v>-3148987293</v>
      </c>
      <c r="P63" s="78"/>
      <c r="Q63" s="78">
        <v>152606304670</v>
      </c>
    </row>
    <row r="64" spans="1:17" ht="21.75" hidden="1" customHeight="1" x14ac:dyDescent="0.5">
      <c r="A64" s="196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>
        <v>-388918344</v>
      </c>
      <c r="N64" s="78"/>
      <c r="O64" s="78">
        <f>O63-O61</f>
        <v>0</v>
      </c>
      <c r="P64" s="78"/>
      <c r="Q64" s="78">
        <f>Q63-Q61</f>
        <v>0</v>
      </c>
    </row>
    <row r="65" spans="1:17" ht="21.75" hidden="1" customHeight="1" x14ac:dyDescent="0.5">
      <c r="A65" s="196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>
        <f>M63+M64</f>
        <v>-495600755</v>
      </c>
      <c r="N65" s="78"/>
      <c r="O65" s="78"/>
      <c r="P65" s="78"/>
      <c r="Q65" s="78"/>
    </row>
    <row r="66" spans="1:17" ht="21.6" hidden="1" x14ac:dyDescent="0.5">
      <c r="M66" s="78">
        <f>M65-M61</f>
        <v>0</v>
      </c>
    </row>
  </sheetData>
  <mergeCells count="12">
    <mergeCell ref="A33:Q33"/>
    <mergeCell ref="A34:Q34"/>
    <mergeCell ref="A36:Q36"/>
    <mergeCell ref="C38:I38"/>
    <mergeCell ref="K38:Q38"/>
    <mergeCell ref="A1:Q1"/>
    <mergeCell ref="A2:Q2"/>
    <mergeCell ref="A3:Q3"/>
    <mergeCell ref="A5:Q5"/>
    <mergeCell ref="C7:I7"/>
    <mergeCell ref="K7:Q7"/>
    <mergeCell ref="A32:Q32"/>
  </mergeCells>
  <pageMargins left="0.39" right="0.39" top="0.39" bottom="0.39" header="0" footer="0"/>
  <pageSetup scale="48" fitToHeight="0" orientation="landscape" r:id="rId1"/>
  <rowBreaks count="1" manualBreakCount="1">
    <brk id="3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9"/>
  <sheetViews>
    <sheetView rightToLeft="1" view="pageBreakPreview" zoomScale="80" zoomScaleNormal="100" zoomScaleSheetLayoutView="80" workbookViewId="0">
      <selection activeCell="A56" sqref="A56:XFD58"/>
    </sheetView>
  </sheetViews>
  <sheetFormatPr defaultRowHeight="13.2" x14ac:dyDescent="0.25"/>
  <cols>
    <col min="1" max="1" width="39.109375" style="44" customWidth="1"/>
    <col min="2" max="2" width="1.44140625" style="44" customWidth="1"/>
    <col min="3" max="3" width="16.6640625" style="44" bestFit="1" customWidth="1"/>
    <col min="4" max="4" width="1.44140625" style="44" customWidth="1"/>
    <col min="5" max="5" width="22.6640625" style="44" bestFit="1" customWidth="1"/>
    <col min="6" max="6" width="1.44140625" style="44" customWidth="1"/>
    <col min="7" max="7" width="22.44140625" style="44" bestFit="1" customWidth="1"/>
    <col min="8" max="8" width="1.44140625" style="44" customWidth="1"/>
    <col min="9" max="9" width="17.109375" style="44" customWidth="1"/>
    <col min="10" max="10" width="1.44140625" style="44" customWidth="1"/>
    <col min="11" max="11" width="19" style="44" bestFit="1" customWidth="1"/>
    <col min="12" max="12" width="1.44140625" style="44" customWidth="1"/>
    <col min="13" max="13" width="17.44140625" style="44" customWidth="1"/>
    <col min="14" max="14" width="1.44140625" style="44" customWidth="1"/>
    <col min="15" max="15" width="22.109375" style="44" bestFit="1" customWidth="1"/>
    <col min="16" max="16" width="1.44140625" style="44" customWidth="1"/>
    <col min="17" max="17" width="16.6640625" style="44" bestFit="1" customWidth="1"/>
    <col min="18" max="18" width="1.44140625" style="44" customWidth="1"/>
    <col min="19" max="19" width="23" style="44" bestFit="1" customWidth="1"/>
    <col min="20" max="20" width="1.44140625" style="44" customWidth="1"/>
    <col min="21" max="21" width="21" style="44" bestFit="1" customWidth="1"/>
    <col min="22" max="22" width="1.44140625" style="44" customWidth="1"/>
    <col min="23" max="23" width="22.44140625" style="44" bestFit="1" customWidth="1"/>
    <col min="24" max="24" width="1.44140625" customWidth="1"/>
    <col min="25" max="25" width="26.33203125" bestFit="1" customWidth="1"/>
    <col min="26" max="26" width="1.44140625" customWidth="1"/>
    <col min="27" max="27" width="21.109375" style="5" hidden="1" customWidth="1"/>
  </cols>
  <sheetData>
    <row r="1" spans="1:27" ht="40.5" customHeight="1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7" ht="40.5" customHeight="1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27" ht="40.5" customHeight="1" x14ac:dyDescent="0.25">
      <c r="A3" s="157" t="s">
        <v>153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7" ht="40.5" customHeigh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0"/>
      <c r="Y4" s="10"/>
    </row>
    <row r="5" spans="1:27" ht="40.5" customHeight="1" x14ac:dyDescent="0.25">
      <c r="A5" s="160" t="s">
        <v>94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7" ht="40.5" customHeight="1" x14ac:dyDescent="0.25">
      <c r="A6" s="160" t="s">
        <v>95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1:27" ht="40.5" customHeight="1" x14ac:dyDescent="1">
      <c r="A7" s="103"/>
      <c r="B7" s="103"/>
      <c r="C7" s="156" t="s">
        <v>99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</row>
    <row r="8" spans="1:27" ht="40.5" customHeight="1" thickBot="1" x14ac:dyDescent="1.05">
      <c r="C8" s="161" t="s">
        <v>155</v>
      </c>
      <c r="D8" s="161"/>
      <c r="E8" s="161"/>
      <c r="F8" s="161"/>
      <c r="G8" s="161"/>
      <c r="H8" s="111"/>
      <c r="I8" s="161" t="s">
        <v>2</v>
      </c>
      <c r="J8" s="161"/>
      <c r="K8" s="161"/>
      <c r="L8" s="161"/>
      <c r="M8" s="161"/>
      <c r="N8" s="161"/>
      <c r="O8" s="161"/>
      <c r="P8" s="111"/>
      <c r="Q8" s="162" t="s">
        <v>154</v>
      </c>
      <c r="R8" s="162"/>
      <c r="S8" s="162"/>
      <c r="T8" s="162"/>
      <c r="U8" s="162"/>
      <c r="V8" s="162"/>
      <c r="W8" s="162"/>
      <c r="X8" s="162"/>
      <c r="Y8" s="162"/>
    </row>
    <row r="9" spans="1:27" ht="40.5" customHeight="1" thickBot="1" x14ac:dyDescent="0.4">
      <c r="A9" s="154" t="s">
        <v>5</v>
      </c>
      <c r="B9" s="112"/>
      <c r="C9" s="154" t="s">
        <v>6</v>
      </c>
      <c r="D9" s="113"/>
      <c r="E9" s="154" t="s">
        <v>7</v>
      </c>
      <c r="F9" s="113"/>
      <c r="G9" s="154" t="s">
        <v>8</v>
      </c>
      <c r="H9" s="112"/>
      <c r="I9" s="155" t="s">
        <v>3</v>
      </c>
      <c r="J9" s="155"/>
      <c r="K9" s="155"/>
      <c r="L9" s="113"/>
      <c r="M9" s="155" t="s">
        <v>4</v>
      </c>
      <c r="N9" s="155"/>
      <c r="O9" s="155"/>
      <c r="P9" s="112"/>
      <c r="Q9" s="154" t="s">
        <v>6</v>
      </c>
      <c r="R9" s="113"/>
      <c r="S9" s="154" t="s">
        <v>10</v>
      </c>
      <c r="T9" s="113"/>
      <c r="U9" s="154" t="s">
        <v>7</v>
      </c>
      <c r="V9" s="113"/>
      <c r="W9" s="154" t="s">
        <v>8</v>
      </c>
      <c r="X9" s="11"/>
      <c r="Y9" s="158" t="s">
        <v>11</v>
      </c>
    </row>
    <row r="10" spans="1:27" ht="40.5" customHeight="1" thickBot="1" x14ac:dyDescent="0.4">
      <c r="A10" s="155"/>
      <c r="B10" s="112"/>
      <c r="C10" s="155"/>
      <c r="D10" s="112"/>
      <c r="E10" s="155"/>
      <c r="F10" s="112"/>
      <c r="G10" s="155"/>
      <c r="H10" s="112"/>
      <c r="I10" s="86" t="s">
        <v>6</v>
      </c>
      <c r="J10" s="113"/>
      <c r="K10" s="86" t="s">
        <v>7</v>
      </c>
      <c r="L10" s="112"/>
      <c r="M10" s="86" t="s">
        <v>6</v>
      </c>
      <c r="N10" s="113"/>
      <c r="O10" s="86" t="s">
        <v>9</v>
      </c>
      <c r="P10" s="112"/>
      <c r="Q10" s="155"/>
      <c r="R10" s="112"/>
      <c r="S10" s="155"/>
      <c r="T10" s="112"/>
      <c r="U10" s="155"/>
      <c r="V10" s="112"/>
      <c r="W10" s="155"/>
      <c r="X10" s="8"/>
      <c r="Y10" s="159"/>
    </row>
    <row r="11" spans="1:27" ht="40.5" customHeight="1" x14ac:dyDescent="0.25">
      <c r="A11" s="123" t="s">
        <v>159</v>
      </c>
      <c r="B11" s="124"/>
      <c r="C11" s="125">
        <v>51902068</v>
      </c>
      <c r="D11" s="56"/>
      <c r="E11" s="125">
        <v>429990684945</v>
      </c>
      <c r="F11" s="56"/>
      <c r="G11" s="125">
        <v>556209342155</v>
      </c>
      <c r="H11" s="56"/>
      <c r="I11" s="125">
        <v>0</v>
      </c>
      <c r="J11" s="56"/>
      <c r="K11" s="125">
        <v>0</v>
      </c>
      <c r="L11" s="56"/>
      <c r="M11" s="125">
        <v>0</v>
      </c>
      <c r="N11" s="56"/>
      <c r="O11" s="125">
        <v>0</v>
      </c>
      <c r="P11" s="56"/>
      <c r="Q11" s="125">
        <v>51902068</v>
      </c>
      <c r="R11" s="56"/>
      <c r="S11" s="125">
        <v>10500</v>
      </c>
      <c r="T11" s="56"/>
      <c r="U11" s="125">
        <v>429990684945</v>
      </c>
      <c r="V11" s="56"/>
      <c r="W11" s="125">
        <v>540759082650</v>
      </c>
      <c r="X11" s="14"/>
      <c r="Y11" s="129">
        <f>W11/$AA$11*100</f>
        <v>21.869269233859089</v>
      </c>
      <c r="AA11" s="13">
        <v>2472689310591</v>
      </c>
    </row>
    <row r="12" spans="1:27" ht="40.5" customHeight="1" x14ac:dyDescent="0.25">
      <c r="A12" s="126" t="s">
        <v>160</v>
      </c>
      <c r="B12" s="124"/>
      <c r="C12" s="78">
        <v>508616</v>
      </c>
      <c r="D12" s="56"/>
      <c r="E12" s="78">
        <v>104595175032</v>
      </c>
      <c r="F12" s="56"/>
      <c r="G12" s="78">
        <v>265327728728</v>
      </c>
      <c r="H12" s="56"/>
      <c r="I12" s="78">
        <v>23284072</v>
      </c>
      <c r="J12" s="56"/>
      <c r="K12" s="78">
        <v>99859318253</v>
      </c>
      <c r="L12" s="56"/>
      <c r="M12" s="78">
        <v>-100000</v>
      </c>
      <c r="N12" s="56"/>
      <c r="O12" s="78">
        <v>-50333888239</v>
      </c>
      <c r="P12" s="56"/>
      <c r="Q12" s="78">
        <v>23692688</v>
      </c>
      <c r="R12" s="56"/>
      <c r="S12" s="78">
        <v>13032</v>
      </c>
      <c r="T12" s="56"/>
      <c r="U12" s="78">
        <v>175601843433</v>
      </c>
      <c r="V12" s="56"/>
      <c r="W12" s="78">
        <v>306376371175</v>
      </c>
      <c r="X12" s="14"/>
      <c r="Y12" s="129">
        <f t="shared" ref="Y12:Y26" si="0">W12/$AA$11*100</f>
        <v>12.390411114842918</v>
      </c>
    </row>
    <row r="13" spans="1:27" ht="40.5" customHeight="1" x14ac:dyDescent="0.25">
      <c r="A13" s="126" t="s">
        <v>18</v>
      </c>
      <c r="B13" s="124"/>
      <c r="C13" s="78">
        <v>11529785</v>
      </c>
      <c r="D13" s="56"/>
      <c r="E13" s="78">
        <v>251392606945</v>
      </c>
      <c r="F13" s="56"/>
      <c r="G13" s="78">
        <v>319423220553</v>
      </c>
      <c r="H13" s="56"/>
      <c r="I13" s="78">
        <v>0</v>
      </c>
      <c r="J13" s="56"/>
      <c r="K13" s="78">
        <v>0</v>
      </c>
      <c r="L13" s="56"/>
      <c r="M13" s="78">
        <v>-200000</v>
      </c>
      <c r="N13" s="56"/>
      <c r="O13" s="78">
        <v>-5370165314</v>
      </c>
      <c r="P13" s="56"/>
      <c r="Q13" s="78">
        <v>11329785</v>
      </c>
      <c r="R13" s="56"/>
      <c r="S13" s="78">
        <v>27010</v>
      </c>
      <c r="T13" s="56"/>
      <c r="U13" s="78">
        <v>247031855953</v>
      </c>
      <c r="V13" s="56"/>
      <c r="W13" s="78">
        <v>303651977630</v>
      </c>
      <c r="X13" s="14"/>
      <c r="Y13" s="129">
        <f t="shared" si="0"/>
        <v>12.28023174320367</v>
      </c>
    </row>
    <row r="14" spans="1:27" ht="40.5" customHeight="1" x14ac:dyDescent="0.25">
      <c r="A14" s="126" t="s">
        <v>19</v>
      </c>
      <c r="B14" s="124"/>
      <c r="C14" s="78">
        <v>3956206</v>
      </c>
      <c r="D14" s="56"/>
      <c r="E14" s="78">
        <v>119002901119</v>
      </c>
      <c r="F14" s="56"/>
      <c r="G14" s="78">
        <v>181128315704</v>
      </c>
      <c r="H14" s="56"/>
      <c r="I14" s="78">
        <v>0</v>
      </c>
      <c r="J14" s="56"/>
      <c r="K14" s="78">
        <v>0</v>
      </c>
      <c r="L14" s="56"/>
      <c r="M14" s="78">
        <v>-100000</v>
      </c>
      <c r="N14" s="56"/>
      <c r="O14" s="78">
        <v>-4524751211</v>
      </c>
      <c r="P14" s="56"/>
      <c r="Q14" s="78">
        <v>3856206</v>
      </c>
      <c r="R14" s="56"/>
      <c r="S14" s="78">
        <v>45600</v>
      </c>
      <c r="T14" s="56"/>
      <c r="U14" s="78">
        <v>115994895440</v>
      </c>
      <c r="V14" s="56"/>
      <c r="W14" s="78">
        <v>174483727259</v>
      </c>
      <c r="X14" s="14"/>
      <c r="Y14" s="129">
        <f t="shared" si="0"/>
        <v>7.0564355380861201</v>
      </c>
    </row>
    <row r="15" spans="1:27" ht="40.5" customHeight="1" x14ac:dyDescent="0.25">
      <c r="A15" s="126" t="s">
        <v>20</v>
      </c>
      <c r="B15" s="124"/>
      <c r="C15" s="78">
        <v>6726569</v>
      </c>
      <c r="D15" s="56"/>
      <c r="E15" s="78">
        <v>118619265864</v>
      </c>
      <c r="F15" s="56"/>
      <c r="G15" s="78">
        <v>131288843467</v>
      </c>
      <c r="H15" s="56"/>
      <c r="I15" s="78">
        <v>0</v>
      </c>
      <c r="J15" s="56"/>
      <c r="K15" s="78">
        <v>0</v>
      </c>
      <c r="L15" s="56"/>
      <c r="M15" s="78">
        <v>-700000</v>
      </c>
      <c r="N15" s="56"/>
      <c r="O15" s="78">
        <v>-13161469364</v>
      </c>
      <c r="P15" s="56"/>
      <c r="Q15" s="78">
        <v>6026569</v>
      </c>
      <c r="R15" s="56"/>
      <c r="S15" s="78">
        <v>18970</v>
      </c>
      <c r="T15" s="56"/>
      <c r="U15" s="78">
        <v>106275159070</v>
      </c>
      <c r="V15" s="56"/>
      <c r="W15" s="78">
        <v>113440289302</v>
      </c>
      <c r="X15" s="14"/>
      <c r="Y15" s="129">
        <f t="shared" si="0"/>
        <v>4.5877291908900002</v>
      </c>
    </row>
    <row r="16" spans="1:27" ht="40.5" customHeight="1" x14ac:dyDescent="0.25">
      <c r="A16" s="126" t="s">
        <v>21</v>
      </c>
      <c r="B16" s="124"/>
      <c r="C16" s="78">
        <v>2600000</v>
      </c>
      <c r="D16" s="56"/>
      <c r="E16" s="78">
        <v>128525701460</v>
      </c>
      <c r="F16" s="56"/>
      <c r="G16" s="78">
        <v>120791011640</v>
      </c>
      <c r="H16" s="56"/>
      <c r="I16" s="78">
        <v>0</v>
      </c>
      <c r="J16" s="56"/>
      <c r="K16" s="78">
        <v>0</v>
      </c>
      <c r="L16" s="56"/>
      <c r="M16" s="78">
        <v>-300000</v>
      </c>
      <c r="N16" s="56"/>
      <c r="O16" s="78">
        <v>-13047358308</v>
      </c>
      <c r="P16" s="56"/>
      <c r="Q16" s="78">
        <v>2300000</v>
      </c>
      <c r="R16" s="56"/>
      <c r="S16" s="78">
        <v>43800</v>
      </c>
      <c r="T16" s="56"/>
      <c r="U16" s="78">
        <v>113695812831</v>
      </c>
      <c r="V16" s="56"/>
      <c r="W16" s="78">
        <v>99961279800</v>
      </c>
      <c r="X16" s="14"/>
      <c r="Y16" s="129">
        <f t="shared" si="0"/>
        <v>4.0426138201773574</v>
      </c>
    </row>
    <row r="17" spans="1:25" ht="40.5" customHeight="1" x14ac:dyDescent="0.25">
      <c r="A17" s="126" t="s">
        <v>161</v>
      </c>
      <c r="B17" s="124"/>
      <c r="C17" s="78">
        <v>30727214</v>
      </c>
      <c r="D17" s="56"/>
      <c r="E17" s="78">
        <v>79973446636</v>
      </c>
      <c r="F17" s="56"/>
      <c r="G17" s="78">
        <v>85980933232</v>
      </c>
      <c r="H17" s="56"/>
      <c r="I17" s="78">
        <v>0</v>
      </c>
      <c r="J17" s="56"/>
      <c r="K17" s="78">
        <v>0</v>
      </c>
      <c r="L17" s="56"/>
      <c r="M17" s="78">
        <v>-2079341</v>
      </c>
      <c r="N17" s="56"/>
      <c r="O17" s="78">
        <v>-5679674602</v>
      </c>
      <c r="P17" s="56"/>
      <c r="Q17" s="78">
        <v>28647873</v>
      </c>
      <c r="R17" s="56"/>
      <c r="S17" s="78">
        <v>2740</v>
      </c>
      <c r="T17" s="56"/>
      <c r="U17" s="78">
        <v>74561564305</v>
      </c>
      <c r="V17" s="56"/>
      <c r="W17" s="78">
        <v>77888404340</v>
      </c>
      <c r="X17" s="14"/>
      <c r="Y17" s="129">
        <f t="shared" si="0"/>
        <v>3.1499470639675229</v>
      </c>
    </row>
    <row r="18" spans="1:25" ht="40.5" customHeight="1" x14ac:dyDescent="0.25">
      <c r="A18" s="126" t="s">
        <v>22</v>
      </c>
      <c r="B18" s="124"/>
      <c r="C18" s="78">
        <v>8932996</v>
      </c>
      <c r="D18" s="56"/>
      <c r="E18" s="78">
        <v>39899063941</v>
      </c>
      <c r="F18" s="56"/>
      <c r="G18" s="78">
        <v>67365973950</v>
      </c>
      <c r="H18" s="56"/>
      <c r="I18" s="78">
        <v>0</v>
      </c>
      <c r="J18" s="56"/>
      <c r="K18" s="78">
        <v>0</v>
      </c>
      <c r="L18" s="56"/>
      <c r="M18" s="78">
        <v>0</v>
      </c>
      <c r="N18" s="56"/>
      <c r="O18" s="78">
        <v>0</v>
      </c>
      <c r="P18" s="56"/>
      <c r="Q18" s="78">
        <v>8932996</v>
      </c>
      <c r="R18" s="56"/>
      <c r="S18" s="78">
        <v>7270</v>
      </c>
      <c r="T18" s="56"/>
      <c r="U18" s="78">
        <v>39899063941</v>
      </c>
      <c r="V18" s="56"/>
      <c r="W18" s="78">
        <v>64440872450</v>
      </c>
      <c r="X18" s="14"/>
      <c r="Y18" s="129">
        <f t="shared" si="0"/>
        <v>2.60610470446034</v>
      </c>
    </row>
    <row r="19" spans="1:25" ht="40.5" customHeight="1" x14ac:dyDescent="0.25">
      <c r="A19" s="126" t="s">
        <v>162</v>
      </c>
      <c r="B19" s="124"/>
      <c r="C19" s="78">
        <v>1909644</v>
      </c>
      <c r="D19" s="56"/>
      <c r="E19" s="78">
        <v>62546083958</v>
      </c>
      <c r="F19" s="56"/>
      <c r="G19" s="78">
        <v>65941909325</v>
      </c>
      <c r="H19" s="56"/>
      <c r="I19" s="78">
        <v>0</v>
      </c>
      <c r="J19" s="56"/>
      <c r="K19" s="78">
        <v>0</v>
      </c>
      <c r="L19" s="56"/>
      <c r="M19" s="78">
        <v>-100000</v>
      </c>
      <c r="N19" s="56"/>
      <c r="O19" s="78">
        <v>-3512635821</v>
      </c>
      <c r="P19" s="56"/>
      <c r="Q19" s="78">
        <v>1809644</v>
      </c>
      <c r="R19" s="56"/>
      <c r="S19" s="78">
        <v>35350</v>
      </c>
      <c r="T19" s="56"/>
      <c r="U19" s="78">
        <v>59270809405</v>
      </c>
      <c r="V19" s="56"/>
      <c r="W19" s="78">
        <v>63476420223</v>
      </c>
      <c r="X19" s="14"/>
      <c r="Y19" s="129">
        <f t="shared" si="0"/>
        <v>2.5671005229455388</v>
      </c>
    </row>
    <row r="20" spans="1:25" ht="40.5" customHeight="1" x14ac:dyDescent="0.25">
      <c r="A20" s="126" t="s">
        <v>23</v>
      </c>
      <c r="B20" s="124"/>
      <c r="C20" s="78">
        <v>1019446</v>
      </c>
      <c r="D20" s="56"/>
      <c r="E20" s="78">
        <v>23163688107</v>
      </c>
      <c r="F20" s="56"/>
      <c r="G20" s="78">
        <v>61037873277</v>
      </c>
      <c r="H20" s="56"/>
      <c r="I20" s="78">
        <v>0</v>
      </c>
      <c r="J20" s="56"/>
      <c r="K20" s="78">
        <v>0</v>
      </c>
      <c r="L20" s="56"/>
      <c r="M20" s="78">
        <v>0</v>
      </c>
      <c r="N20" s="56"/>
      <c r="O20" s="78">
        <v>0</v>
      </c>
      <c r="P20" s="56"/>
      <c r="Q20" s="78">
        <v>1019446</v>
      </c>
      <c r="R20" s="56"/>
      <c r="S20" s="78">
        <v>60730</v>
      </c>
      <c r="T20" s="56"/>
      <c r="U20" s="78">
        <v>23163688107</v>
      </c>
      <c r="V20" s="56"/>
      <c r="W20" s="78">
        <v>61432383893</v>
      </c>
      <c r="X20" s="14"/>
      <c r="Y20" s="129">
        <f t="shared" si="0"/>
        <v>2.4844360199186117</v>
      </c>
    </row>
    <row r="21" spans="1:25" ht="40.5" customHeight="1" x14ac:dyDescent="0.25">
      <c r="A21" s="126" t="s">
        <v>163</v>
      </c>
      <c r="B21" s="124"/>
      <c r="C21" s="78">
        <v>3935165</v>
      </c>
      <c r="D21" s="56"/>
      <c r="E21" s="78">
        <v>45545876459</v>
      </c>
      <c r="F21" s="56"/>
      <c r="G21" s="78">
        <v>63413077874</v>
      </c>
      <c r="H21" s="56"/>
      <c r="I21" s="78">
        <v>2118935</v>
      </c>
      <c r="J21" s="56"/>
      <c r="K21" s="78">
        <v>0</v>
      </c>
      <c r="L21" s="56"/>
      <c r="M21" s="78">
        <v>0</v>
      </c>
      <c r="N21" s="56"/>
      <c r="O21" s="78">
        <v>0</v>
      </c>
      <c r="P21" s="56"/>
      <c r="Q21" s="78">
        <v>6054100</v>
      </c>
      <c r="R21" s="56"/>
      <c r="S21" s="78">
        <v>10120</v>
      </c>
      <c r="T21" s="56"/>
      <c r="U21" s="78">
        <v>45545876459</v>
      </c>
      <c r="V21" s="56"/>
      <c r="W21" s="78">
        <v>60793894286</v>
      </c>
      <c r="X21" s="14"/>
      <c r="Y21" s="129">
        <f t="shared" si="0"/>
        <v>2.458614352624414</v>
      </c>
    </row>
    <row r="22" spans="1:25" ht="40.5" customHeight="1" x14ac:dyDescent="0.25">
      <c r="A22" s="126" t="s">
        <v>24</v>
      </c>
      <c r="B22" s="124"/>
      <c r="C22" s="78">
        <v>18612437</v>
      </c>
      <c r="D22" s="56"/>
      <c r="E22" s="78">
        <v>44136763791</v>
      </c>
      <c r="F22" s="56"/>
      <c r="G22" s="78">
        <v>64603032891</v>
      </c>
      <c r="H22" s="56"/>
      <c r="I22" s="78">
        <v>0</v>
      </c>
      <c r="J22" s="56"/>
      <c r="K22" s="78">
        <v>0</v>
      </c>
      <c r="L22" s="56"/>
      <c r="M22" s="78">
        <v>-800000</v>
      </c>
      <c r="N22" s="56"/>
      <c r="O22" s="78">
        <v>-2697386795</v>
      </c>
      <c r="P22" s="56"/>
      <c r="Q22" s="78">
        <v>17812437</v>
      </c>
      <c r="R22" s="56"/>
      <c r="S22" s="78">
        <v>3397</v>
      </c>
      <c r="T22" s="56"/>
      <c r="U22" s="78">
        <v>42239676858</v>
      </c>
      <c r="V22" s="56"/>
      <c r="W22" s="78">
        <v>60041115090</v>
      </c>
      <c r="X22" s="14"/>
      <c r="Y22" s="129">
        <f t="shared" si="0"/>
        <v>2.4281706089330535</v>
      </c>
    </row>
    <row r="23" spans="1:25" ht="40.5" customHeight="1" x14ac:dyDescent="0.25">
      <c r="A23" s="126" t="s">
        <v>164</v>
      </c>
      <c r="B23" s="124"/>
      <c r="C23" s="78">
        <v>36955535</v>
      </c>
      <c r="D23" s="56"/>
      <c r="E23" s="78">
        <v>71358229564</v>
      </c>
      <c r="F23" s="56"/>
      <c r="G23" s="78">
        <v>52694601342</v>
      </c>
      <c r="H23" s="56"/>
      <c r="I23" s="78">
        <v>0</v>
      </c>
      <c r="J23" s="56"/>
      <c r="K23" s="78">
        <v>0</v>
      </c>
      <c r="L23" s="56"/>
      <c r="M23" s="78">
        <v>0</v>
      </c>
      <c r="N23" s="56"/>
      <c r="O23" s="78">
        <v>0</v>
      </c>
      <c r="P23" s="56"/>
      <c r="Q23" s="78">
        <v>36955535</v>
      </c>
      <c r="R23" s="56"/>
      <c r="S23" s="78">
        <v>1409</v>
      </c>
      <c r="T23" s="56"/>
      <c r="U23" s="78">
        <v>71358229564</v>
      </c>
      <c r="V23" s="56"/>
      <c r="W23" s="78">
        <v>51667845018</v>
      </c>
      <c r="X23" s="14"/>
      <c r="Y23" s="129">
        <f t="shared" si="0"/>
        <v>2.089540517552964</v>
      </c>
    </row>
    <row r="24" spans="1:25" ht="40.5" customHeight="1" x14ac:dyDescent="0.25">
      <c r="A24" s="126" t="s">
        <v>27</v>
      </c>
      <c r="B24" s="124"/>
      <c r="C24" s="78">
        <v>3740700</v>
      </c>
      <c r="D24" s="56"/>
      <c r="E24" s="78">
        <v>41813295953</v>
      </c>
      <c r="F24" s="56"/>
      <c r="G24" s="78">
        <v>42277224190</v>
      </c>
      <c r="H24" s="56"/>
      <c r="I24" s="78">
        <v>0</v>
      </c>
      <c r="J24" s="56"/>
      <c r="K24" s="78">
        <v>0</v>
      </c>
      <c r="L24" s="56"/>
      <c r="M24" s="78">
        <v>-400000</v>
      </c>
      <c r="N24" s="56"/>
      <c r="O24" s="78">
        <v>-4221116595</v>
      </c>
      <c r="P24" s="56"/>
      <c r="Q24" s="78">
        <v>3340700</v>
      </c>
      <c r="R24" s="56"/>
      <c r="S24" s="78">
        <v>10700</v>
      </c>
      <c r="T24" s="56"/>
      <c r="U24" s="78">
        <v>37342122541</v>
      </c>
      <c r="V24" s="56"/>
      <c r="W24" s="78">
        <v>35469177362</v>
      </c>
      <c r="X24" s="14"/>
      <c r="Y24" s="129">
        <f t="shared" si="0"/>
        <v>1.4344372829242538</v>
      </c>
    </row>
    <row r="25" spans="1:25" ht="40.5" customHeight="1" x14ac:dyDescent="0.25">
      <c r="A25" s="126" t="s">
        <v>28</v>
      </c>
      <c r="B25" s="124"/>
      <c r="C25" s="78">
        <v>172338</v>
      </c>
      <c r="D25" s="56"/>
      <c r="E25" s="78">
        <v>40197236687</v>
      </c>
      <c r="F25" s="56"/>
      <c r="G25" s="78">
        <v>34113952480</v>
      </c>
      <c r="H25" s="56"/>
      <c r="I25" s="78">
        <v>0</v>
      </c>
      <c r="J25" s="56"/>
      <c r="K25" s="78">
        <v>0</v>
      </c>
      <c r="L25" s="56"/>
      <c r="M25" s="78">
        <v>-1652</v>
      </c>
      <c r="N25" s="56"/>
      <c r="O25" s="78">
        <v>-319895776</v>
      </c>
      <c r="P25" s="56"/>
      <c r="Q25" s="78">
        <v>170686</v>
      </c>
      <c r="R25" s="56"/>
      <c r="S25" s="78">
        <v>194720</v>
      </c>
      <c r="T25" s="56"/>
      <c r="U25" s="78">
        <v>39811913456</v>
      </c>
      <c r="V25" s="56"/>
      <c r="W25" s="78">
        <v>32979063810</v>
      </c>
      <c r="X25" s="14"/>
      <c r="Y25" s="129">
        <f t="shared" si="0"/>
        <v>1.3337326152842728</v>
      </c>
    </row>
    <row r="26" spans="1:25" ht="40.5" customHeight="1" thickBot="1" x14ac:dyDescent="0.3">
      <c r="A26" s="126" t="s">
        <v>29</v>
      </c>
      <c r="B26" s="124"/>
      <c r="C26" s="127">
        <v>8628591</v>
      </c>
      <c r="D26" s="56"/>
      <c r="E26" s="127">
        <v>26355964900</v>
      </c>
      <c r="F26" s="56"/>
      <c r="G26" s="127">
        <v>25488752458</v>
      </c>
      <c r="H26" s="56"/>
      <c r="I26" s="127">
        <v>0</v>
      </c>
      <c r="J26" s="56"/>
      <c r="K26" s="127">
        <v>0</v>
      </c>
      <c r="L26" s="56"/>
      <c r="M26" s="127">
        <v>0</v>
      </c>
      <c r="N26" s="56"/>
      <c r="O26" s="127">
        <v>0</v>
      </c>
      <c r="P26" s="56"/>
      <c r="Q26" s="127">
        <v>8628591</v>
      </c>
      <c r="R26" s="56"/>
      <c r="S26" s="78">
        <v>2810</v>
      </c>
      <c r="T26" s="56"/>
      <c r="U26" s="127">
        <v>26355964900</v>
      </c>
      <c r="V26" s="56"/>
      <c r="W26" s="127">
        <v>24058916496</v>
      </c>
      <c r="X26" s="14"/>
      <c r="Y26" s="129">
        <f t="shared" si="0"/>
        <v>0.97298582530975763</v>
      </c>
    </row>
    <row r="27" spans="1:25" ht="40.5" customHeight="1" thickBot="1" x14ac:dyDescent="0.3">
      <c r="A27" s="62" t="s">
        <v>97</v>
      </c>
      <c r="B27" s="116"/>
      <c r="C27" s="128">
        <f>SUM(C11:C26)</f>
        <v>191857310</v>
      </c>
      <c r="D27" s="65"/>
      <c r="E27" s="128">
        <f>SUM(E11:E26)</f>
        <v>1627115985361</v>
      </c>
      <c r="F27" s="65"/>
      <c r="G27" s="128">
        <f>SUM(G11:G26)</f>
        <v>2137085793266</v>
      </c>
      <c r="H27" s="65"/>
      <c r="I27" s="128">
        <f>SUM(I11:I26)</f>
        <v>25403007</v>
      </c>
      <c r="J27" s="65"/>
      <c r="K27" s="128">
        <f>SUM(K11:K26)</f>
        <v>99859318253</v>
      </c>
      <c r="L27" s="65"/>
      <c r="M27" s="128">
        <f>SUM(M11:M26)</f>
        <v>-4780993</v>
      </c>
      <c r="N27" s="117"/>
      <c r="O27" s="128">
        <f>SUM(O11:O26)</f>
        <v>-102868342025</v>
      </c>
      <c r="P27" s="65"/>
      <c r="Q27" s="128">
        <f>SUM(Q11:Q26)</f>
        <v>212479324</v>
      </c>
      <c r="R27" s="65"/>
      <c r="S27" s="66"/>
      <c r="T27" s="65"/>
      <c r="U27" s="128">
        <f>SUM(U11:U26)</f>
        <v>1648139161208</v>
      </c>
      <c r="V27" s="65"/>
      <c r="W27" s="128">
        <f>SUM(W11:W26)</f>
        <v>2070920820784</v>
      </c>
      <c r="X27" s="19"/>
      <c r="Y27" s="130">
        <f>SUM(Y11:Y26)</f>
        <v>83.751760154979891</v>
      </c>
    </row>
    <row r="28" spans="1:25" ht="40.5" customHeight="1" x14ac:dyDescent="0.25">
      <c r="A28" s="54"/>
      <c r="B28" s="114"/>
      <c r="C28" s="60"/>
      <c r="D28" s="56"/>
      <c r="E28" s="60"/>
      <c r="F28" s="56"/>
      <c r="G28" s="60"/>
      <c r="H28" s="56"/>
      <c r="I28" s="60"/>
      <c r="J28" s="56"/>
      <c r="K28" s="60"/>
      <c r="L28" s="56"/>
      <c r="M28" s="60"/>
      <c r="N28" s="115"/>
      <c r="O28" s="60"/>
      <c r="P28" s="56"/>
      <c r="Q28" s="60"/>
      <c r="R28" s="56"/>
      <c r="S28" s="55"/>
      <c r="T28" s="56"/>
      <c r="U28" s="60"/>
      <c r="V28" s="56"/>
      <c r="W28" s="60"/>
      <c r="X28" s="14"/>
      <c r="Y28" s="18"/>
    </row>
    <row r="29" spans="1:25" ht="40.5" customHeight="1" x14ac:dyDescent="0.25">
      <c r="A29" s="157" t="s">
        <v>0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</row>
    <row r="30" spans="1:25" ht="40.5" customHeight="1" x14ac:dyDescent="0.25">
      <c r="A30" s="157" t="s">
        <v>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</row>
    <row r="31" spans="1:25" ht="40.5" customHeight="1" x14ac:dyDescent="0.25">
      <c r="A31" s="157" t="s">
        <v>153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</row>
    <row r="32" spans="1:25" ht="40.5" customHeight="1" x14ac:dyDescent="0.2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0"/>
      <c r="Y32" s="10"/>
    </row>
    <row r="33" spans="1:25" ht="40.5" customHeight="1" x14ac:dyDescent="0.25">
      <c r="A33" s="160" t="s">
        <v>96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</row>
    <row r="34" spans="1:25" ht="40.5" customHeight="1" x14ac:dyDescent="0.9">
      <c r="A34" s="103"/>
      <c r="B34" s="10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</row>
    <row r="35" spans="1:25" ht="40.5" customHeight="1" thickBot="1" x14ac:dyDescent="1.05">
      <c r="C35" s="161" t="s">
        <v>155</v>
      </c>
      <c r="D35" s="161"/>
      <c r="E35" s="161"/>
      <c r="F35" s="161"/>
      <c r="G35" s="161"/>
      <c r="H35" s="111"/>
      <c r="I35" s="161" t="s">
        <v>2</v>
      </c>
      <c r="J35" s="161"/>
      <c r="K35" s="161"/>
      <c r="L35" s="161"/>
      <c r="M35" s="161"/>
      <c r="N35" s="161"/>
      <c r="O35" s="161"/>
      <c r="P35" s="111"/>
      <c r="Q35" s="162" t="s">
        <v>154</v>
      </c>
      <c r="R35" s="162"/>
      <c r="S35" s="162"/>
      <c r="T35" s="162"/>
      <c r="U35" s="162"/>
      <c r="V35" s="162"/>
      <c r="W35" s="162"/>
      <c r="X35" s="162"/>
      <c r="Y35" s="162"/>
    </row>
    <row r="36" spans="1:25" ht="40.5" customHeight="1" thickBot="1" x14ac:dyDescent="0.4">
      <c r="A36" s="154" t="s">
        <v>5</v>
      </c>
      <c r="B36" s="112"/>
      <c r="C36" s="154" t="s">
        <v>6</v>
      </c>
      <c r="D36" s="113"/>
      <c r="E36" s="154" t="s">
        <v>7</v>
      </c>
      <c r="F36" s="113"/>
      <c r="G36" s="154" t="s">
        <v>8</v>
      </c>
      <c r="H36" s="112"/>
      <c r="I36" s="155" t="s">
        <v>3</v>
      </c>
      <c r="J36" s="155"/>
      <c r="K36" s="155"/>
      <c r="L36" s="113"/>
      <c r="M36" s="155" t="s">
        <v>4</v>
      </c>
      <c r="N36" s="155"/>
      <c r="O36" s="155"/>
      <c r="P36" s="112"/>
      <c r="Q36" s="154" t="s">
        <v>6</v>
      </c>
      <c r="R36" s="113"/>
      <c r="S36" s="154" t="s">
        <v>10</v>
      </c>
      <c r="T36" s="113"/>
      <c r="U36" s="154" t="s">
        <v>7</v>
      </c>
      <c r="V36" s="113"/>
      <c r="W36" s="154" t="s">
        <v>8</v>
      </c>
      <c r="X36" s="11"/>
      <c r="Y36" s="158" t="s">
        <v>11</v>
      </c>
    </row>
    <row r="37" spans="1:25" ht="40.5" customHeight="1" thickBot="1" x14ac:dyDescent="0.4">
      <c r="A37" s="155"/>
      <c r="B37" s="112"/>
      <c r="C37" s="155"/>
      <c r="D37" s="112"/>
      <c r="E37" s="155"/>
      <c r="F37" s="112"/>
      <c r="G37" s="155"/>
      <c r="H37" s="112"/>
      <c r="I37" s="86" t="s">
        <v>6</v>
      </c>
      <c r="J37" s="113"/>
      <c r="K37" s="86" t="s">
        <v>7</v>
      </c>
      <c r="L37" s="112"/>
      <c r="M37" s="86" t="s">
        <v>6</v>
      </c>
      <c r="N37" s="113"/>
      <c r="O37" s="86" t="s">
        <v>9</v>
      </c>
      <c r="P37" s="112"/>
      <c r="Q37" s="155"/>
      <c r="R37" s="112"/>
      <c r="S37" s="155"/>
      <c r="T37" s="112"/>
      <c r="U37" s="155"/>
      <c r="V37" s="112"/>
      <c r="W37" s="155"/>
      <c r="X37" s="8"/>
      <c r="Y37" s="159"/>
    </row>
    <row r="38" spans="1:25" ht="40.5" customHeight="1" x14ac:dyDescent="0.25">
      <c r="A38" s="62" t="s">
        <v>98</v>
      </c>
      <c r="B38" s="116"/>
      <c r="C38" s="87">
        <f>C27</f>
        <v>191857310</v>
      </c>
      <c r="D38" s="65"/>
      <c r="E38" s="87">
        <f>E27</f>
        <v>1627115985361</v>
      </c>
      <c r="F38" s="65"/>
      <c r="G38" s="87">
        <f>G27</f>
        <v>2137085793266</v>
      </c>
      <c r="H38" s="65"/>
      <c r="I38" s="87">
        <f>I27</f>
        <v>25403007</v>
      </c>
      <c r="J38" s="65"/>
      <c r="K38" s="87">
        <f>K27</f>
        <v>99859318253</v>
      </c>
      <c r="L38" s="65"/>
      <c r="M38" s="87">
        <f>M27</f>
        <v>-4780993</v>
      </c>
      <c r="N38" s="117"/>
      <c r="O38" s="87">
        <f>O27</f>
        <v>-102868342025</v>
      </c>
      <c r="P38" s="65"/>
      <c r="Q38" s="87">
        <f>Q27</f>
        <v>212479324</v>
      </c>
      <c r="R38" s="65"/>
      <c r="S38" s="66"/>
      <c r="T38" s="65"/>
      <c r="U38" s="87">
        <f>U27</f>
        <v>1648139161208</v>
      </c>
      <c r="V38" s="65"/>
      <c r="W38" s="87">
        <f>W27</f>
        <v>2070920820784</v>
      </c>
      <c r="X38" s="19"/>
      <c r="Y38" s="131">
        <f>Y27</f>
        <v>83.751760154979891</v>
      </c>
    </row>
    <row r="39" spans="1:25" ht="40.5" customHeight="1" x14ac:dyDescent="0.25">
      <c r="A39" s="54" t="s">
        <v>30</v>
      </c>
      <c r="B39" s="114"/>
      <c r="C39" s="55">
        <v>147597</v>
      </c>
      <c r="D39" s="56"/>
      <c r="E39" s="55">
        <v>23406879682</v>
      </c>
      <c r="F39" s="56"/>
      <c r="G39" s="55">
        <v>20562432956</v>
      </c>
      <c r="H39" s="56"/>
      <c r="I39" s="55">
        <v>0</v>
      </c>
      <c r="J39" s="56"/>
      <c r="K39" s="55">
        <v>0</v>
      </c>
      <c r="L39" s="56"/>
      <c r="M39" s="55">
        <v>0</v>
      </c>
      <c r="N39" s="115"/>
      <c r="O39" s="55">
        <v>0</v>
      </c>
      <c r="P39" s="56"/>
      <c r="Q39" s="55">
        <v>147597</v>
      </c>
      <c r="R39" s="56"/>
      <c r="S39" s="55">
        <v>144700</v>
      </c>
      <c r="T39" s="56"/>
      <c r="U39" s="55">
        <v>23406879682</v>
      </c>
      <c r="V39" s="56"/>
      <c r="W39" s="55">
        <v>21192194079</v>
      </c>
      <c r="X39" s="14"/>
      <c r="Y39" s="129">
        <f>W39/$AA$11*100</f>
        <v>0.85705041827251771</v>
      </c>
    </row>
    <row r="40" spans="1:25" ht="40.5" customHeight="1" x14ac:dyDescent="0.25">
      <c r="A40" s="54" t="s">
        <v>31</v>
      </c>
      <c r="B40" s="114"/>
      <c r="C40" s="55">
        <v>400000</v>
      </c>
      <c r="D40" s="56"/>
      <c r="E40" s="55">
        <v>23099336226</v>
      </c>
      <c r="F40" s="56"/>
      <c r="G40" s="55">
        <v>20698752200</v>
      </c>
      <c r="H40" s="56"/>
      <c r="I40" s="55">
        <v>0</v>
      </c>
      <c r="J40" s="56"/>
      <c r="K40" s="55">
        <v>0</v>
      </c>
      <c r="L40" s="56"/>
      <c r="M40" s="55">
        <v>0</v>
      </c>
      <c r="N40" s="115"/>
      <c r="O40" s="55">
        <v>0</v>
      </c>
      <c r="P40" s="56"/>
      <c r="Q40" s="55">
        <v>400000</v>
      </c>
      <c r="R40" s="56"/>
      <c r="S40" s="55">
        <v>52700</v>
      </c>
      <c r="T40" s="56"/>
      <c r="U40" s="55">
        <v>23099336226</v>
      </c>
      <c r="V40" s="56"/>
      <c r="W40" s="55">
        <v>20917051600</v>
      </c>
      <c r="X40" s="14"/>
      <c r="Y40" s="129">
        <f t="shared" ref="Y40:Y53" si="1">W40/$AA$11*100</f>
        <v>0.84592316189536132</v>
      </c>
    </row>
    <row r="41" spans="1:25" ht="40.5" customHeight="1" x14ac:dyDescent="0.25">
      <c r="A41" s="54" t="s">
        <v>33</v>
      </c>
      <c r="B41" s="114"/>
      <c r="C41" s="55">
        <v>1200000</v>
      </c>
      <c r="D41" s="56"/>
      <c r="E41" s="55">
        <v>19657750724</v>
      </c>
      <c r="F41" s="56"/>
      <c r="G41" s="55">
        <v>21730713000</v>
      </c>
      <c r="H41" s="56"/>
      <c r="I41" s="55">
        <v>0</v>
      </c>
      <c r="J41" s="56"/>
      <c r="K41" s="55">
        <v>0</v>
      </c>
      <c r="L41" s="56"/>
      <c r="M41" s="55">
        <v>0</v>
      </c>
      <c r="N41" s="115"/>
      <c r="O41" s="55">
        <v>0</v>
      </c>
      <c r="P41" s="56"/>
      <c r="Q41" s="55">
        <v>1200000</v>
      </c>
      <c r="R41" s="56"/>
      <c r="S41" s="55">
        <v>17440</v>
      </c>
      <c r="T41" s="56"/>
      <c r="U41" s="55">
        <v>19657750724</v>
      </c>
      <c r="V41" s="56"/>
      <c r="W41" s="55">
        <v>20766226560</v>
      </c>
      <c r="X41" s="14"/>
      <c r="Y41" s="129">
        <f t="shared" si="1"/>
        <v>0.83982352619289014</v>
      </c>
    </row>
    <row r="42" spans="1:25" ht="40.5" customHeight="1" x14ac:dyDescent="0.25">
      <c r="A42" s="54" t="s">
        <v>35</v>
      </c>
      <c r="C42" s="55">
        <v>2318545</v>
      </c>
      <c r="D42" s="56"/>
      <c r="E42" s="55">
        <v>17152112059</v>
      </c>
      <c r="F42" s="56"/>
      <c r="G42" s="55">
        <v>19532286274</v>
      </c>
      <c r="H42" s="56"/>
      <c r="I42" s="55">
        <v>0</v>
      </c>
      <c r="J42" s="56"/>
      <c r="K42" s="55">
        <v>0</v>
      </c>
      <c r="L42" s="56"/>
      <c r="M42" s="55">
        <v>0</v>
      </c>
      <c r="N42" s="115"/>
      <c r="O42" s="55">
        <v>0</v>
      </c>
      <c r="P42" s="56"/>
      <c r="Q42" s="55">
        <v>2318545</v>
      </c>
      <c r="R42" s="56"/>
      <c r="S42" s="55">
        <v>8200</v>
      </c>
      <c r="T42" s="56"/>
      <c r="U42" s="55">
        <v>17152112059</v>
      </c>
      <c r="V42" s="56"/>
      <c r="W42" s="55">
        <v>18865105706</v>
      </c>
      <c r="X42" s="14"/>
      <c r="Y42" s="129">
        <f t="shared" si="1"/>
        <v>0.7629387818840464</v>
      </c>
    </row>
    <row r="43" spans="1:25" ht="40.5" customHeight="1" x14ac:dyDescent="0.25">
      <c r="A43" s="54" t="s">
        <v>36</v>
      </c>
      <c r="B43" s="114"/>
      <c r="C43" s="55">
        <v>326585</v>
      </c>
      <c r="D43" s="56"/>
      <c r="E43" s="55">
        <v>20980355372</v>
      </c>
      <c r="F43" s="56"/>
      <c r="G43" s="55">
        <v>16397461196</v>
      </c>
      <c r="H43" s="56"/>
      <c r="I43" s="55">
        <v>0</v>
      </c>
      <c r="J43" s="56"/>
      <c r="K43" s="55">
        <v>0</v>
      </c>
      <c r="L43" s="56"/>
      <c r="M43" s="55">
        <v>0</v>
      </c>
      <c r="N43" s="115"/>
      <c r="O43" s="55">
        <v>0</v>
      </c>
      <c r="P43" s="56"/>
      <c r="Q43" s="55">
        <v>326585</v>
      </c>
      <c r="R43" s="56"/>
      <c r="S43" s="55">
        <v>49450</v>
      </c>
      <c r="T43" s="56"/>
      <c r="U43" s="55">
        <v>20980355372</v>
      </c>
      <c r="V43" s="56"/>
      <c r="W43" s="55">
        <v>16024791623</v>
      </c>
      <c r="X43" s="14"/>
      <c r="Y43" s="129">
        <f t="shared" si="1"/>
        <v>0.64807137533869541</v>
      </c>
    </row>
    <row r="44" spans="1:25" ht="40.5" customHeight="1" x14ac:dyDescent="0.25">
      <c r="A44" s="54" t="s">
        <v>38</v>
      </c>
      <c r="B44" s="114"/>
      <c r="C44" s="55">
        <v>138131</v>
      </c>
      <c r="D44" s="56"/>
      <c r="E44" s="55">
        <v>12015849482</v>
      </c>
      <c r="F44" s="56"/>
      <c r="G44" s="55">
        <v>15625210200</v>
      </c>
      <c r="H44" s="56"/>
      <c r="I44" s="55">
        <v>0</v>
      </c>
      <c r="J44" s="56"/>
      <c r="K44" s="55">
        <v>0</v>
      </c>
      <c r="L44" s="56"/>
      <c r="M44" s="55">
        <v>0</v>
      </c>
      <c r="N44" s="115"/>
      <c r="O44" s="55">
        <v>0</v>
      </c>
      <c r="P44" s="56"/>
      <c r="Q44" s="55">
        <v>138131</v>
      </c>
      <c r="R44" s="56"/>
      <c r="S44" s="55">
        <v>100010</v>
      </c>
      <c r="T44" s="56"/>
      <c r="U44" s="55">
        <v>12015849482</v>
      </c>
      <c r="V44" s="56"/>
      <c r="W44" s="55">
        <v>13707695369</v>
      </c>
      <c r="X44" s="14"/>
      <c r="Y44" s="129">
        <f t="shared" si="1"/>
        <v>0.55436383820188517</v>
      </c>
    </row>
    <row r="45" spans="1:25" ht="40.5" customHeight="1" x14ac:dyDescent="0.25">
      <c r="A45" s="59" t="s">
        <v>40</v>
      </c>
      <c r="C45" s="60">
        <v>1043418</v>
      </c>
      <c r="D45" s="56"/>
      <c r="E45" s="60">
        <v>10440977897</v>
      </c>
      <c r="F45" s="56"/>
      <c r="G45" s="60">
        <v>14163620542</v>
      </c>
      <c r="H45" s="56"/>
      <c r="I45" s="60">
        <v>0</v>
      </c>
      <c r="J45" s="56"/>
      <c r="K45" s="60">
        <v>0</v>
      </c>
      <c r="L45" s="56"/>
      <c r="M45" s="60">
        <v>0</v>
      </c>
      <c r="N45" s="115"/>
      <c r="O45" s="60">
        <v>0</v>
      </c>
      <c r="P45" s="56"/>
      <c r="Q45" s="60">
        <v>1043418</v>
      </c>
      <c r="R45" s="56"/>
      <c r="S45" s="60">
        <v>12290</v>
      </c>
      <c r="T45" s="56"/>
      <c r="U45" s="60">
        <v>10440977897</v>
      </c>
      <c r="V45" s="56"/>
      <c r="W45" s="60">
        <v>12724480736</v>
      </c>
      <c r="X45" s="14"/>
      <c r="Y45" s="129">
        <f t="shared" si="1"/>
        <v>0.51460087126589749</v>
      </c>
    </row>
    <row r="46" spans="1:25" ht="40.5" customHeight="1" x14ac:dyDescent="0.25">
      <c r="A46" s="54" t="s">
        <v>41</v>
      </c>
      <c r="B46" s="114"/>
      <c r="C46" s="55">
        <v>3383927</v>
      </c>
      <c r="D46" s="56"/>
      <c r="E46" s="55">
        <v>17253472862</v>
      </c>
      <c r="F46" s="56"/>
      <c r="G46" s="55">
        <v>14277234826</v>
      </c>
      <c r="H46" s="56"/>
      <c r="I46" s="55">
        <v>0</v>
      </c>
      <c r="J46" s="56"/>
      <c r="K46" s="55">
        <v>0</v>
      </c>
      <c r="L46" s="56"/>
      <c r="M46" s="55">
        <v>-400000</v>
      </c>
      <c r="N46" s="115"/>
      <c r="O46" s="55">
        <v>-1615812500</v>
      </c>
      <c r="P46" s="56"/>
      <c r="Q46" s="55">
        <v>2983927</v>
      </c>
      <c r="R46" s="56"/>
      <c r="S46" s="55">
        <v>4110</v>
      </c>
      <c r="T46" s="56"/>
      <c r="U46" s="55">
        <v>15214011271</v>
      </c>
      <c r="V46" s="56"/>
      <c r="W46" s="55">
        <v>12169139714</v>
      </c>
      <c r="X46" s="14"/>
      <c r="Y46" s="129">
        <f t="shared" si="1"/>
        <v>0.49214188219592547</v>
      </c>
    </row>
    <row r="47" spans="1:25" ht="40.5" customHeight="1" x14ac:dyDescent="0.25">
      <c r="A47" s="54" t="s">
        <v>165</v>
      </c>
      <c r="B47" s="114"/>
      <c r="C47" s="55">
        <v>1761676</v>
      </c>
      <c r="D47" s="56"/>
      <c r="E47" s="55">
        <v>15412654051</v>
      </c>
      <c r="F47" s="56"/>
      <c r="G47" s="55">
        <v>11082689270</v>
      </c>
      <c r="H47" s="56"/>
      <c r="I47" s="55">
        <v>0</v>
      </c>
      <c r="J47" s="56"/>
      <c r="K47" s="55">
        <v>0</v>
      </c>
      <c r="L47" s="56"/>
      <c r="M47" s="55">
        <v>0</v>
      </c>
      <c r="N47" s="115"/>
      <c r="O47" s="55">
        <v>0</v>
      </c>
      <c r="P47" s="56"/>
      <c r="Q47" s="55">
        <v>1761676</v>
      </c>
      <c r="R47" s="56"/>
      <c r="S47" s="55">
        <v>6210</v>
      </c>
      <c r="T47" s="56"/>
      <c r="U47" s="55">
        <v>15412654051</v>
      </c>
      <c r="V47" s="56"/>
      <c r="W47" s="55">
        <v>10855441698</v>
      </c>
      <c r="X47" s="14"/>
      <c r="Y47" s="129">
        <f t="shared" si="1"/>
        <v>0.43901357325823637</v>
      </c>
    </row>
    <row r="48" spans="1:25" ht="40.5" customHeight="1" x14ac:dyDescent="0.25">
      <c r="A48" s="54" t="s">
        <v>42</v>
      </c>
      <c r="B48" s="114"/>
      <c r="C48" s="55">
        <v>3114035</v>
      </c>
      <c r="D48" s="56"/>
      <c r="E48" s="55">
        <v>15357083836</v>
      </c>
      <c r="F48" s="56"/>
      <c r="G48" s="55">
        <v>10811782319</v>
      </c>
      <c r="H48" s="56"/>
      <c r="I48" s="55">
        <v>0</v>
      </c>
      <c r="J48" s="56"/>
      <c r="K48" s="55">
        <v>0</v>
      </c>
      <c r="L48" s="56"/>
      <c r="M48" s="55">
        <v>0</v>
      </c>
      <c r="N48" s="115"/>
      <c r="O48" s="55">
        <v>0</v>
      </c>
      <c r="P48" s="56"/>
      <c r="Q48" s="55">
        <v>3114035</v>
      </c>
      <c r="R48" s="56"/>
      <c r="S48" s="55">
        <v>3315</v>
      </c>
      <c r="T48" s="56"/>
      <c r="U48" s="55">
        <v>15357083836</v>
      </c>
      <c r="V48" s="56"/>
      <c r="W48" s="55">
        <v>10243229033</v>
      </c>
      <c r="X48" s="14"/>
      <c r="Y48" s="129">
        <f t="shared" si="1"/>
        <v>0.4142545927272907</v>
      </c>
    </row>
    <row r="49" spans="1:25" ht="40.5" customHeight="1" x14ac:dyDescent="0.25">
      <c r="A49" s="54" t="s">
        <v>43</v>
      </c>
      <c r="B49" s="114"/>
      <c r="C49" s="55">
        <v>392907</v>
      </c>
      <c r="D49" s="56"/>
      <c r="E49" s="55">
        <v>6528136794</v>
      </c>
      <c r="F49" s="56"/>
      <c r="G49" s="55">
        <v>8892930796</v>
      </c>
      <c r="H49" s="56"/>
      <c r="I49" s="55">
        <v>0</v>
      </c>
      <c r="J49" s="56"/>
      <c r="K49" s="55">
        <v>0</v>
      </c>
      <c r="L49" s="56"/>
      <c r="M49" s="55">
        <v>0</v>
      </c>
      <c r="N49" s="115"/>
      <c r="O49" s="55">
        <v>0</v>
      </c>
      <c r="P49" s="56"/>
      <c r="Q49" s="55">
        <v>392907</v>
      </c>
      <c r="R49" s="56"/>
      <c r="S49" s="55">
        <v>21400</v>
      </c>
      <c r="T49" s="56"/>
      <c r="U49" s="55">
        <v>6528136794</v>
      </c>
      <c r="V49" s="56"/>
      <c r="W49" s="55">
        <v>8343214338</v>
      </c>
      <c r="X49" s="14"/>
      <c r="Y49" s="129">
        <f t="shared" si="1"/>
        <v>0.33741458347655817</v>
      </c>
    </row>
    <row r="50" spans="1:25" ht="40.5" customHeight="1" x14ac:dyDescent="0.25">
      <c r="A50" s="54" t="s">
        <v>44</v>
      </c>
      <c r="B50" s="114"/>
      <c r="C50" s="55">
        <v>200000</v>
      </c>
      <c r="D50" s="56"/>
      <c r="E50" s="55">
        <v>6722948439</v>
      </c>
      <c r="F50" s="56"/>
      <c r="G50" s="55">
        <v>7610710900</v>
      </c>
      <c r="H50" s="56"/>
      <c r="I50" s="55">
        <v>0</v>
      </c>
      <c r="J50" s="56"/>
      <c r="K50" s="55">
        <v>0</v>
      </c>
      <c r="L50" s="56"/>
      <c r="M50" s="55">
        <v>-1757</v>
      </c>
      <c r="N50" s="115"/>
      <c r="O50" s="55">
        <v>-66040692</v>
      </c>
      <c r="P50" s="56"/>
      <c r="Q50" s="55">
        <v>198243</v>
      </c>
      <c r="R50" s="56"/>
      <c r="S50" s="55">
        <v>37880</v>
      </c>
      <c r="T50" s="56"/>
      <c r="U50" s="55">
        <v>6663887337</v>
      </c>
      <c r="V50" s="56"/>
      <c r="W50" s="55">
        <v>7451396831</v>
      </c>
      <c r="X50" s="14"/>
      <c r="Y50" s="129">
        <f t="shared" si="1"/>
        <v>0.30134788058832324</v>
      </c>
    </row>
    <row r="51" spans="1:25" ht="40.5" customHeight="1" x14ac:dyDescent="0.25">
      <c r="A51" s="54" t="s">
        <v>166</v>
      </c>
      <c r="B51" s="114"/>
      <c r="C51" s="55">
        <v>1500000</v>
      </c>
      <c r="D51" s="56"/>
      <c r="E51" s="55">
        <v>12182124600</v>
      </c>
      <c r="F51" s="56"/>
      <c r="G51" s="55">
        <v>14095195350</v>
      </c>
      <c r="H51" s="56"/>
      <c r="I51" s="55">
        <v>0</v>
      </c>
      <c r="J51" s="56"/>
      <c r="K51" s="55">
        <v>0</v>
      </c>
      <c r="L51" s="56"/>
      <c r="M51" s="55">
        <v>-750000</v>
      </c>
      <c r="N51" s="115"/>
      <c r="O51" s="55">
        <v>-7050974480</v>
      </c>
      <c r="P51" s="56"/>
      <c r="Q51" s="55">
        <v>750000</v>
      </c>
      <c r="R51" s="56"/>
      <c r="S51" s="55">
        <v>8810</v>
      </c>
      <c r="T51" s="56"/>
      <c r="U51" s="55">
        <v>6091062303</v>
      </c>
      <c r="V51" s="56"/>
      <c r="W51" s="55">
        <v>6556424025</v>
      </c>
      <c r="X51" s="14"/>
      <c r="Y51" s="129">
        <f t="shared" si="1"/>
        <v>0.26515357173736243</v>
      </c>
    </row>
    <row r="52" spans="1:25" ht="40.5" customHeight="1" x14ac:dyDescent="0.25">
      <c r="A52" s="54" t="s">
        <v>45</v>
      </c>
      <c r="B52" s="114"/>
      <c r="C52" s="55">
        <v>1600000</v>
      </c>
      <c r="D52" s="56"/>
      <c r="E52" s="55">
        <v>4831452247</v>
      </c>
      <c r="F52" s="56"/>
      <c r="G52" s="55">
        <v>2791057056</v>
      </c>
      <c r="H52" s="56"/>
      <c r="I52" s="55">
        <v>0</v>
      </c>
      <c r="J52" s="56"/>
      <c r="K52" s="55">
        <v>0</v>
      </c>
      <c r="L52" s="56"/>
      <c r="M52" s="55">
        <v>0</v>
      </c>
      <c r="N52" s="115"/>
      <c r="O52" s="55">
        <v>0</v>
      </c>
      <c r="P52" s="56"/>
      <c r="Q52" s="55">
        <v>1600000</v>
      </c>
      <c r="R52" s="56"/>
      <c r="S52" s="55">
        <v>1658</v>
      </c>
      <c r="T52" s="56"/>
      <c r="U52" s="55">
        <v>4831452247</v>
      </c>
      <c r="V52" s="56"/>
      <c r="W52" s="55">
        <v>2632293856</v>
      </c>
      <c r="X52" s="14"/>
      <c r="Y52" s="129">
        <f t="shared" si="1"/>
        <v>0.10645469468102536</v>
      </c>
    </row>
    <row r="53" spans="1:25" ht="40.5" customHeight="1" thickBot="1" x14ac:dyDescent="0.3">
      <c r="A53" s="54" t="s">
        <v>46</v>
      </c>
      <c r="B53" s="114"/>
      <c r="C53" s="55">
        <v>375619</v>
      </c>
      <c r="D53" s="56"/>
      <c r="E53" s="55">
        <v>1457014160</v>
      </c>
      <c r="F53" s="56"/>
      <c r="G53" s="55">
        <v>1639948046</v>
      </c>
      <c r="H53" s="56"/>
      <c r="I53" s="55">
        <v>0</v>
      </c>
      <c r="J53" s="56"/>
      <c r="K53" s="55">
        <v>0</v>
      </c>
      <c r="L53" s="56"/>
      <c r="M53" s="55">
        <v>0</v>
      </c>
      <c r="N53" s="115"/>
      <c r="O53" s="55">
        <v>0</v>
      </c>
      <c r="P53" s="56"/>
      <c r="Q53" s="55">
        <v>375619</v>
      </c>
      <c r="R53" s="56"/>
      <c r="S53" s="55">
        <v>4157</v>
      </c>
      <c r="T53" s="56"/>
      <c r="U53" s="55">
        <v>1457014160</v>
      </c>
      <c r="V53" s="56"/>
      <c r="W53" s="55">
        <v>1549378188</v>
      </c>
      <c r="X53" s="14"/>
      <c r="Y53" s="129">
        <f t="shared" si="1"/>
        <v>6.2659638692322467E-2</v>
      </c>
    </row>
    <row r="54" spans="1:25" ht="40.5" customHeight="1" thickBot="1" x14ac:dyDescent="0.3">
      <c r="A54" s="54"/>
      <c r="B54" s="114"/>
      <c r="C54" s="118">
        <f>SUM(C38:C53)</f>
        <v>209759750</v>
      </c>
      <c r="D54" s="56"/>
      <c r="E54" s="118">
        <f>SUM(E38:E53)</f>
        <v>1833614133792</v>
      </c>
      <c r="F54" s="56"/>
      <c r="G54" s="118">
        <f>SUM(G38:G53)</f>
        <v>2336997818197</v>
      </c>
      <c r="H54" s="56"/>
      <c r="I54" s="118">
        <f>SUM(I38:I53)</f>
        <v>25403007</v>
      </c>
      <c r="J54" s="56"/>
      <c r="K54" s="118">
        <f>SUM(K38:K53)</f>
        <v>99859318253</v>
      </c>
      <c r="L54" s="56"/>
      <c r="M54" s="118">
        <f>SUM(M38:M53)</f>
        <v>-5932750</v>
      </c>
      <c r="N54" s="56"/>
      <c r="O54" s="118">
        <f>SUM(O38:O53)</f>
        <v>-111601169697</v>
      </c>
      <c r="P54" s="56"/>
      <c r="Q54" s="118">
        <f>SUM(Q38:Q53)</f>
        <v>229230007</v>
      </c>
      <c r="R54" s="56"/>
      <c r="S54" s="60"/>
      <c r="T54" s="56"/>
      <c r="U54" s="118">
        <f>SUM(U38:U53)</f>
        <v>1846447724649</v>
      </c>
      <c r="V54" s="56"/>
      <c r="W54" s="118">
        <f>SUM(W38:W53)</f>
        <v>2254918884140</v>
      </c>
      <c r="X54" s="14"/>
      <c r="Y54" s="132">
        <f>SUM(Y38:Y53)</f>
        <v>91.192972545388216</v>
      </c>
    </row>
    <row r="55" spans="1:25" ht="19.2" thickTop="1" x14ac:dyDescent="0.25">
      <c r="C55" s="58"/>
    </row>
    <row r="56" spans="1:25" ht="21.6" hidden="1" x14ac:dyDescent="0.25">
      <c r="C56" s="60"/>
      <c r="D56" s="60"/>
      <c r="E56" s="60">
        <v>1833614133792</v>
      </c>
      <c r="F56" s="60"/>
      <c r="G56" s="60">
        <v>503383684405</v>
      </c>
      <c r="H56" s="60"/>
      <c r="I56" s="60">
        <v>25403007</v>
      </c>
      <c r="J56" s="60"/>
      <c r="K56" s="60">
        <v>99859318253</v>
      </c>
      <c r="L56" s="60"/>
      <c r="M56" s="60">
        <v>-5932750</v>
      </c>
      <c r="N56" s="60"/>
      <c r="O56" s="60">
        <v>-111601169697</v>
      </c>
      <c r="P56" s="60"/>
      <c r="Q56" s="60">
        <f>C54+I54+M54</f>
        <v>229230007</v>
      </c>
      <c r="U56" s="55">
        <v>1846447724649</v>
      </c>
      <c r="V56" s="55"/>
      <c r="W56" s="55">
        <v>408471159491</v>
      </c>
      <c r="Y56" s="129">
        <v>91.19</v>
      </c>
    </row>
    <row r="57" spans="1:25" ht="21.6" hidden="1" x14ac:dyDescent="0.25">
      <c r="C57" s="60"/>
      <c r="D57" s="60"/>
      <c r="E57" s="60">
        <f>E56-E54</f>
        <v>0</v>
      </c>
      <c r="F57" s="60"/>
      <c r="G57" s="60">
        <f>E56+G56</f>
        <v>2336997818197</v>
      </c>
      <c r="H57" s="60"/>
      <c r="I57" s="60">
        <f>I56-I54</f>
        <v>0</v>
      </c>
      <c r="J57" s="60"/>
      <c r="K57" s="60">
        <f>K56-K54</f>
        <v>0</v>
      </c>
      <c r="L57" s="60"/>
      <c r="M57" s="60">
        <f>M56-M54</f>
        <v>0</v>
      </c>
      <c r="N57" s="60"/>
      <c r="O57" s="60">
        <f>O56-O54</f>
        <v>0</v>
      </c>
      <c r="P57" s="60"/>
      <c r="Q57" s="60">
        <f>Q56-Q54</f>
        <v>0</v>
      </c>
      <c r="U57" s="55">
        <f>U56-U54</f>
        <v>0</v>
      </c>
      <c r="V57" s="55"/>
      <c r="W57" s="55">
        <f>U56+W56</f>
        <v>2254918884140</v>
      </c>
      <c r="Y57" s="129">
        <f>Y56-Y54</f>
        <v>-2.9725453882178954E-3</v>
      </c>
    </row>
    <row r="58" spans="1:25" ht="21.6" hidden="1" x14ac:dyDescent="0.25">
      <c r="G58" s="60">
        <f>G57-G54</f>
        <v>0</v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>
        <f>W57-W54</f>
        <v>0</v>
      </c>
      <c r="X58" s="15"/>
      <c r="Y58" s="15"/>
    </row>
    <row r="59" spans="1:25" ht="21.6" x14ac:dyDescent="0.25"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15"/>
      <c r="Y59" s="15"/>
    </row>
  </sheetData>
  <sortState xmlns:xlrd2="http://schemas.microsoft.com/office/spreadsheetml/2017/richdata2" ref="A11:Y53">
    <sortCondition descending="1" ref="W11:W53"/>
  </sortState>
  <mergeCells count="39">
    <mergeCell ref="Y36:Y37"/>
    <mergeCell ref="A29:Y29"/>
    <mergeCell ref="A30:Y30"/>
    <mergeCell ref="A31:Y31"/>
    <mergeCell ref="A33:Y33"/>
    <mergeCell ref="C34:Y34"/>
    <mergeCell ref="M36:O36"/>
    <mergeCell ref="Q36:Q37"/>
    <mergeCell ref="S36:S37"/>
    <mergeCell ref="U36:U37"/>
    <mergeCell ref="W36:W37"/>
    <mergeCell ref="A36:A37"/>
    <mergeCell ref="C36:C37"/>
    <mergeCell ref="E36:E37"/>
    <mergeCell ref="G36:G37"/>
    <mergeCell ref="I36:K36"/>
    <mergeCell ref="A6:Y6"/>
    <mergeCell ref="C8:G8"/>
    <mergeCell ref="I8:O8"/>
    <mergeCell ref="Q8:Y8"/>
    <mergeCell ref="C35:G35"/>
    <mergeCell ref="I35:O35"/>
    <mergeCell ref="Q35:Y35"/>
    <mergeCell ref="A9:A10"/>
    <mergeCell ref="C7:Y7"/>
    <mergeCell ref="I9:K9"/>
    <mergeCell ref="M9:O9"/>
    <mergeCell ref="A1:Y1"/>
    <mergeCell ref="A2:Y2"/>
    <mergeCell ref="A3:Y3"/>
    <mergeCell ref="C9:C10"/>
    <mergeCell ref="E9:E10"/>
    <mergeCell ref="G9:G10"/>
    <mergeCell ref="Q9:Q10"/>
    <mergeCell ref="S9:S10"/>
    <mergeCell ref="U9:U10"/>
    <mergeCell ref="W9:W10"/>
    <mergeCell ref="Y9:Y10"/>
    <mergeCell ref="A5:Y5"/>
  </mergeCells>
  <pageMargins left="0.39" right="0.39" top="0.39" bottom="0.39" header="0" footer="0"/>
  <pageSetup paperSize="9" scale="46" fitToHeight="0" orientation="landscape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4"/>
  <sheetViews>
    <sheetView rightToLeft="1" view="pageBreakPreview" zoomScale="80" zoomScaleNormal="100" zoomScaleSheetLayoutView="80" workbookViewId="0">
      <selection activeCell="Q18" sqref="Q18"/>
    </sheetView>
  </sheetViews>
  <sheetFormatPr defaultColWidth="9.109375" defaultRowHeight="16.2" x14ac:dyDescent="0.5"/>
  <cols>
    <col min="1" max="1" width="34.5546875" style="23" bestFit="1" customWidth="1"/>
    <col min="2" max="2" width="1.44140625" style="23" customWidth="1"/>
    <col min="3" max="3" width="17" style="23" customWidth="1"/>
    <col min="4" max="4" width="1.44140625" style="23" customWidth="1"/>
    <col min="5" max="5" width="17.44140625" style="23" customWidth="1"/>
    <col min="6" max="6" width="1.44140625" style="23" customWidth="1"/>
    <col min="7" max="7" width="18.6640625" style="23" customWidth="1"/>
    <col min="8" max="8" width="1.44140625" style="23" customWidth="1"/>
    <col min="9" max="9" width="18.109375" style="23" customWidth="1"/>
    <col min="10" max="10" width="1.44140625" style="23" customWidth="1"/>
    <col min="11" max="11" width="18.44140625" style="23" customWidth="1"/>
    <col min="12" max="12" width="1.44140625" style="23" customWidth="1"/>
    <col min="13" max="13" width="18" style="23" customWidth="1"/>
    <col min="14" max="14" width="1.44140625" style="23" customWidth="1"/>
    <col min="15" max="15" width="18.6640625" style="23" customWidth="1"/>
    <col min="16" max="16" width="1.44140625" style="23" customWidth="1"/>
    <col min="17" max="17" width="15.109375" style="23" customWidth="1"/>
    <col min="18" max="18" width="1.44140625" style="23" customWidth="1"/>
    <col min="19" max="19" width="16.6640625" style="23" customWidth="1"/>
    <col min="20" max="20" width="1.44140625" style="23" customWidth="1"/>
    <col min="21" max="21" width="18" style="23" customWidth="1"/>
    <col min="22" max="22" width="1.44140625" style="23" customWidth="1"/>
    <col min="23" max="16384" width="9.109375" style="23"/>
  </cols>
  <sheetData>
    <row r="1" spans="1:22" ht="39" customHeight="1" x14ac:dyDescent="0.5">
      <c r="A1" s="157" t="str">
        <f>سهام!A1</f>
        <v>صندوق سرمایه گذاری بخشی پتروشیمی دماوند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6"/>
    </row>
    <row r="2" spans="1:22" ht="39" customHeight="1" x14ac:dyDescent="0.5">
      <c r="A2" s="157" t="str">
        <f>سهام!A2</f>
        <v>صورت وضعیت پرتفوی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6"/>
    </row>
    <row r="3" spans="1:22" ht="39" customHeight="1" x14ac:dyDescent="0.5">
      <c r="A3" s="157" t="str">
        <f>سهام!A3</f>
        <v>به تاریخ 29 اسفند 1404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6"/>
    </row>
    <row r="4" spans="1:22" ht="39" customHeight="1" x14ac:dyDescent="0.5"/>
    <row r="5" spans="1:22" ht="39" customHeight="1" x14ac:dyDescent="0.5">
      <c r="A5" s="164" t="s">
        <v>101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25"/>
    </row>
    <row r="6" spans="1:22" ht="39" customHeight="1" x14ac:dyDescent="1">
      <c r="A6" s="25"/>
      <c r="B6" s="25"/>
      <c r="C6" s="165" t="s">
        <v>99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25"/>
    </row>
    <row r="7" spans="1:22" ht="39" customHeight="1" thickBot="1" x14ac:dyDescent="1.05">
      <c r="C7" s="162" t="s">
        <v>155</v>
      </c>
      <c r="D7" s="162"/>
      <c r="E7" s="162"/>
      <c r="F7" s="162"/>
      <c r="G7" s="162"/>
      <c r="H7" s="162"/>
      <c r="I7" s="162"/>
      <c r="J7" s="162"/>
      <c r="K7" s="162"/>
      <c r="L7" s="28"/>
      <c r="M7" s="162" t="s">
        <v>154</v>
      </c>
      <c r="N7" s="162"/>
      <c r="O7" s="162"/>
      <c r="P7" s="162"/>
      <c r="Q7" s="162"/>
      <c r="R7" s="162"/>
      <c r="S7" s="162"/>
      <c r="T7" s="162"/>
      <c r="U7" s="162"/>
    </row>
    <row r="8" spans="1:22" ht="39" customHeight="1" thickBot="1" x14ac:dyDescent="0.85">
      <c r="A8" s="35" t="s">
        <v>100</v>
      </c>
      <c r="B8" s="27"/>
      <c r="C8" s="35" t="s">
        <v>51</v>
      </c>
      <c r="D8" s="36"/>
      <c r="E8" s="35" t="s">
        <v>52</v>
      </c>
      <c r="F8" s="36"/>
      <c r="G8" s="35" t="s">
        <v>53</v>
      </c>
      <c r="H8" s="36"/>
      <c r="I8" s="35" t="s">
        <v>49</v>
      </c>
      <c r="J8" s="36"/>
      <c r="K8" s="35" t="s">
        <v>50</v>
      </c>
      <c r="L8" s="27"/>
      <c r="M8" s="35" t="s">
        <v>51</v>
      </c>
      <c r="N8" s="36"/>
      <c r="O8" s="35" t="s">
        <v>52</v>
      </c>
      <c r="P8" s="36"/>
      <c r="Q8" s="35" t="s">
        <v>53</v>
      </c>
      <c r="R8" s="36"/>
      <c r="S8" s="35" t="s">
        <v>49</v>
      </c>
      <c r="T8" s="36"/>
      <c r="U8" s="35" t="s">
        <v>50</v>
      </c>
    </row>
    <row r="9" spans="1:22" ht="39" customHeight="1" x14ac:dyDescent="0.65">
      <c r="A9" s="7" t="s">
        <v>167</v>
      </c>
      <c r="B9" s="26"/>
      <c r="C9" s="31" t="s">
        <v>54</v>
      </c>
      <c r="D9" s="29"/>
      <c r="E9" s="31" t="s">
        <v>55</v>
      </c>
      <c r="F9" s="29"/>
      <c r="G9" s="32">
        <v>1012000</v>
      </c>
      <c r="H9" s="29"/>
      <c r="I9" s="32">
        <v>10000</v>
      </c>
      <c r="J9" s="29"/>
      <c r="K9" s="31" t="s">
        <v>168</v>
      </c>
      <c r="L9" s="29"/>
      <c r="M9" s="31" t="s">
        <v>54</v>
      </c>
      <c r="N9" s="29"/>
      <c r="O9" s="31" t="s">
        <v>55</v>
      </c>
      <c r="P9" s="29"/>
      <c r="Q9" s="32">
        <v>1012000</v>
      </c>
      <c r="R9" s="29"/>
      <c r="S9" s="32">
        <v>10000</v>
      </c>
      <c r="T9" s="29"/>
      <c r="U9" s="31" t="s">
        <v>168</v>
      </c>
    </row>
    <row r="10" spans="1:22" ht="21.75" customHeight="1" x14ac:dyDescent="0.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2" ht="21.75" customHeight="1" x14ac:dyDescent="0.5"/>
    <row r="12" spans="1:22" ht="21.75" customHeight="1" x14ac:dyDescent="0.5"/>
    <row r="13" spans="1:22" ht="21.75" customHeight="1" x14ac:dyDescent="0.5"/>
    <row r="14" spans="1:22" ht="21.75" customHeight="1" x14ac:dyDescent="0.5"/>
    <row r="15" spans="1:22" ht="21.75" customHeight="1" x14ac:dyDescent="0.5"/>
    <row r="16" spans="1:22" ht="21.75" customHeight="1" x14ac:dyDescent="0.5"/>
    <row r="17" ht="21.75" customHeight="1" x14ac:dyDescent="0.5"/>
    <row r="18" ht="21.75" customHeight="1" x14ac:dyDescent="0.5"/>
    <row r="19" ht="21.75" customHeight="1" x14ac:dyDescent="0.5"/>
    <row r="20" ht="21.75" customHeight="1" x14ac:dyDescent="0.5"/>
    <row r="21" ht="21.75" customHeight="1" x14ac:dyDescent="0.5"/>
    <row r="22" ht="21.75" customHeight="1" x14ac:dyDescent="0.5"/>
    <row r="23" ht="21.75" customHeight="1" x14ac:dyDescent="0.5"/>
    <row r="24" ht="21.75" customHeight="1" x14ac:dyDescent="0.5"/>
    <row r="25" ht="21.75" customHeight="1" x14ac:dyDescent="0.5"/>
    <row r="26" ht="21.75" customHeight="1" x14ac:dyDescent="0.5"/>
    <row r="27" ht="21.75" customHeight="1" x14ac:dyDescent="0.5"/>
    <row r="28" ht="21.75" customHeight="1" x14ac:dyDescent="0.5"/>
    <row r="29" ht="21.75" customHeight="1" x14ac:dyDescent="0.5"/>
    <row r="30" ht="21.75" customHeight="1" x14ac:dyDescent="0.5"/>
    <row r="31" ht="21.75" customHeight="1" x14ac:dyDescent="0.5"/>
    <row r="32" ht="21.75" customHeight="1" x14ac:dyDescent="0.5"/>
    <row r="33" ht="21.75" customHeight="1" x14ac:dyDescent="0.5"/>
    <row r="34" ht="21.75" customHeight="1" x14ac:dyDescent="0.5"/>
    <row r="35" ht="21.75" customHeight="1" x14ac:dyDescent="0.5"/>
    <row r="36" ht="21.75" customHeight="1" x14ac:dyDescent="0.5"/>
    <row r="37" ht="21.75" customHeight="1" x14ac:dyDescent="0.5"/>
    <row r="38" ht="21.75" customHeight="1" x14ac:dyDescent="0.5"/>
    <row r="39" ht="21.75" customHeight="1" x14ac:dyDescent="0.5"/>
    <row r="40" ht="21.75" customHeight="1" x14ac:dyDescent="0.5"/>
    <row r="41" ht="21.75" customHeight="1" x14ac:dyDescent="0.5"/>
    <row r="42" ht="21.75" customHeight="1" x14ac:dyDescent="0.5"/>
    <row r="43" ht="21.75" customHeight="1" x14ac:dyDescent="0.5"/>
    <row r="44" ht="21.75" customHeight="1" x14ac:dyDescent="0.5"/>
    <row r="45" ht="21.75" customHeight="1" x14ac:dyDescent="0.5"/>
    <row r="46" ht="21.75" customHeight="1" x14ac:dyDescent="0.5"/>
    <row r="47" ht="21.75" customHeight="1" x14ac:dyDescent="0.5"/>
    <row r="48" ht="21.75" customHeight="1" x14ac:dyDescent="0.5"/>
    <row r="49" ht="21.75" customHeight="1" x14ac:dyDescent="0.5"/>
    <row r="50" ht="21.75" customHeight="1" x14ac:dyDescent="0.5"/>
    <row r="51" ht="21.75" customHeight="1" x14ac:dyDescent="0.5"/>
    <row r="52" ht="21.75" customHeight="1" x14ac:dyDescent="0.5"/>
    <row r="53" ht="21.75" customHeight="1" x14ac:dyDescent="0.5"/>
    <row r="54" ht="21.75" customHeight="1" x14ac:dyDescent="0.5"/>
  </sheetData>
  <sortState xmlns:xlrd2="http://schemas.microsoft.com/office/spreadsheetml/2017/richdata2" ref="A9:U9">
    <sortCondition descending="1" ref="G9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F115-0365-4B8E-BA81-0792B316F3F9}">
  <sheetPr>
    <pageSetUpPr fitToPage="1"/>
  </sheetPr>
  <dimension ref="A1:AK20"/>
  <sheetViews>
    <sheetView rightToLeft="1" view="pageBreakPreview" topLeftCell="B1" zoomScale="80" zoomScaleNormal="100" zoomScaleSheetLayoutView="80" workbookViewId="0">
      <selection activeCell="B13" sqref="A13:XFD17"/>
    </sheetView>
  </sheetViews>
  <sheetFormatPr defaultRowHeight="13.2" x14ac:dyDescent="0.25"/>
  <cols>
    <col min="1" max="1" width="33" style="44" customWidth="1"/>
    <col min="2" max="2" width="1.44140625" style="44" customWidth="1"/>
    <col min="3" max="3" width="19.44140625" style="44" customWidth="1"/>
    <col min="4" max="4" width="1.44140625" style="44" customWidth="1"/>
    <col min="5" max="5" width="23.33203125" style="44" customWidth="1"/>
    <col min="6" max="6" width="1.44140625" style="44" customWidth="1"/>
    <col min="7" max="7" width="16" style="44" customWidth="1"/>
    <col min="8" max="8" width="1.44140625" style="44" customWidth="1"/>
    <col min="9" max="9" width="13.21875" style="44" customWidth="1"/>
    <col min="10" max="10" width="1.44140625" style="44" customWidth="1"/>
    <col min="11" max="11" width="14" style="44" customWidth="1"/>
    <col min="12" max="12" width="1.44140625" style="44" customWidth="1"/>
    <col min="13" max="13" width="10.88671875" style="44" customWidth="1"/>
    <col min="14" max="14" width="1.44140625" style="44" customWidth="1"/>
    <col min="15" max="15" width="18.33203125" style="44" bestFit="1" customWidth="1"/>
    <col min="16" max="16" width="1.44140625" style="44" customWidth="1"/>
    <col min="17" max="17" width="23.109375" style="44" bestFit="1" customWidth="1"/>
    <col min="18" max="18" width="1.44140625" style="44" customWidth="1"/>
    <col min="19" max="19" width="10.21875" style="44" customWidth="1"/>
    <col min="20" max="20" width="1.44140625" style="44" customWidth="1"/>
    <col min="21" max="21" width="18.44140625" style="44" customWidth="1"/>
    <col min="22" max="22" width="1.44140625" customWidth="1"/>
    <col min="23" max="23" width="9.6640625" customWidth="1"/>
    <col min="24" max="24" width="1.44140625" customWidth="1"/>
    <col min="25" max="25" width="14.6640625" style="5" bestFit="1" customWidth="1"/>
    <col min="26" max="26" width="1.5546875" customWidth="1"/>
    <col min="27" max="27" width="11.109375" customWidth="1"/>
    <col min="28" max="28" width="1.5546875" customWidth="1"/>
    <col min="29" max="29" width="13.88671875" customWidth="1"/>
    <col min="30" max="30" width="1.5546875" customWidth="1"/>
    <col min="31" max="31" width="18.33203125" bestFit="1" customWidth="1"/>
    <col min="32" max="32" width="1.5546875" customWidth="1"/>
    <col min="33" max="33" width="23" bestFit="1" customWidth="1"/>
    <col min="34" max="34" width="1.5546875" customWidth="1"/>
    <col min="35" max="35" width="17.77734375" customWidth="1"/>
    <col min="36" max="36" width="1.5546875" customWidth="1"/>
    <col min="37" max="37" width="20.109375" hidden="1" customWidth="1"/>
  </cols>
  <sheetData>
    <row r="1" spans="1:37" ht="40.5" customHeight="1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</row>
    <row r="2" spans="1:37" ht="40.5" customHeight="1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</row>
    <row r="3" spans="1:37" ht="40.5" customHeight="1" x14ac:dyDescent="0.25">
      <c r="A3" s="157" t="s">
        <v>153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</row>
    <row r="4" spans="1:37" ht="40.5" customHeigh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42"/>
      <c r="W4" s="42"/>
    </row>
    <row r="5" spans="1:37" ht="40.5" customHeight="1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</row>
    <row r="6" spans="1:37" ht="40.5" customHeight="1" x14ac:dyDescent="0.25">
      <c r="A6" s="170" t="s">
        <v>180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</row>
    <row r="7" spans="1:37" ht="40.5" customHeight="1" thickBot="1" x14ac:dyDescent="0.45">
      <c r="A7" s="140"/>
      <c r="B7" s="140"/>
      <c r="C7" s="167" t="s">
        <v>169</v>
      </c>
      <c r="D7" s="167"/>
      <c r="E7" s="167"/>
      <c r="F7" s="167"/>
      <c r="G7" s="167"/>
      <c r="H7" s="167"/>
      <c r="I7" s="167"/>
      <c r="J7" s="167"/>
      <c r="K7" s="167"/>
      <c r="L7" s="140"/>
      <c r="M7" s="167" t="s">
        <v>155</v>
      </c>
      <c r="N7" s="167"/>
      <c r="O7" s="167"/>
      <c r="P7" s="167"/>
      <c r="Q7" s="167"/>
      <c r="R7" s="9"/>
      <c r="S7" s="167" t="s">
        <v>2</v>
      </c>
      <c r="T7" s="167"/>
      <c r="U7" s="167"/>
      <c r="V7" s="167"/>
      <c r="W7" s="167"/>
      <c r="X7" s="167"/>
      <c r="Y7" s="167"/>
      <c r="Z7" s="9"/>
      <c r="AA7" s="167" t="s">
        <v>154</v>
      </c>
      <c r="AB7" s="167"/>
      <c r="AC7" s="167"/>
      <c r="AD7" s="167"/>
      <c r="AE7" s="167"/>
      <c r="AF7" s="167"/>
      <c r="AG7" s="167"/>
      <c r="AH7" s="167"/>
      <c r="AI7" s="167"/>
    </row>
    <row r="8" spans="1:37" ht="40.5" customHeight="1" thickBot="1" x14ac:dyDescent="0.45">
      <c r="A8" s="166" t="s">
        <v>170</v>
      </c>
      <c r="B8" s="9"/>
      <c r="C8" s="171" t="s">
        <v>171</v>
      </c>
      <c r="D8" s="9"/>
      <c r="E8" s="171" t="s">
        <v>172</v>
      </c>
      <c r="F8" s="9"/>
      <c r="G8" s="171" t="s">
        <v>173</v>
      </c>
      <c r="H8" s="9"/>
      <c r="I8" s="171" t="s">
        <v>174</v>
      </c>
      <c r="J8" s="9"/>
      <c r="K8" s="171" t="s">
        <v>175</v>
      </c>
      <c r="L8" s="9"/>
      <c r="M8" s="166" t="s">
        <v>6</v>
      </c>
      <c r="N8" s="9"/>
      <c r="O8" s="166" t="s">
        <v>7</v>
      </c>
      <c r="P8" s="9"/>
      <c r="Q8" s="166" t="s">
        <v>8</v>
      </c>
      <c r="R8" s="9"/>
      <c r="S8" s="167" t="s">
        <v>3</v>
      </c>
      <c r="T8" s="167"/>
      <c r="U8" s="167"/>
      <c r="V8" s="9"/>
      <c r="W8" s="167" t="s">
        <v>4</v>
      </c>
      <c r="X8" s="167"/>
      <c r="Y8" s="167"/>
      <c r="Z8" s="9"/>
      <c r="AA8" s="166" t="s">
        <v>6</v>
      </c>
      <c r="AB8" s="9"/>
      <c r="AC8" s="168" t="s">
        <v>10</v>
      </c>
      <c r="AD8" s="9"/>
      <c r="AE8" s="166" t="s">
        <v>7</v>
      </c>
      <c r="AF8" s="9"/>
      <c r="AG8" s="168" t="s">
        <v>8</v>
      </c>
      <c r="AH8" s="9"/>
      <c r="AI8" s="168" t="s">
        <v>11</v>
      </c>
    </row>
    <row r="9" spans="1:37" ht="40.5" customHeight="1" thickBot="1" x14ac:dyDescent="0.45">
      <c r="A9" s="167"/>
      <c r="B9" s="9"/>
      <c r="C9" s="169"/>
      <c r="D9" s="9"/>
      <c r="E9" s="169"/>
      <c r="F9" s="9"/>
      <c r="G9" s="169"/>
      <c r="H9" s="9"/>
      <c r="I9" s="169"/>
      <c r="J9" s="9"/>
      <c r="K9" s="169"/>
      <c r="L9" s="9"/>
      <c r="M9" s="167"/>
      <c r="N9" s="9"/>
      <c r="O9" s="167"/>
      <c r="P9" s="9"/>
      <c r="Q9" s="167"/>
      <c r="R9" s="9"/>
      <c r="S9" s="141" t="s">
        <v>6</v>
      </c>
      <c r="T9" s="9"/>
      <c r="U9" s="141" t="s">
        <v>7</v>
      </c>
      <c r="V9" s="9"/>
      <c r="W9" s="141" t="s">
        <v>6</v>
      </c>
      <c r="X9" s="9"/>
      <c r="Y9" s="141" t="s">
        <v>9</v>
      </c>
      <c r="Z9" s="9"/>
      <c r="AA9" s="167"/>
      <c r="AB9" s="9"/>
      <c r="AC9" s="169"/>
      <c r="AD9" s="9"/>
      <c r="AE9" s="167"/>
      <c r="AF9" s="9"/>
      <c r="AG9" s="169"/>
      <c r="AH9" s="9"/>
      <c r="AI9" s="169"/>
    </row>
    <row r="10" spans="1:37" ht="39.6" customHeight="1" thickBot="1" x14ac:dyDescent="0.35">
      <c r="A10" s="121" t="s">
        <v>176</v>
      </c>
      <c r="B10" s="133"/>
      <c r="C10" s="29" t="s">
        <v>177</v>
      </c>
      <c r="D10" s="14"/>
      <c r="E10" s="29" t="s">
        <v>177</v>
      </c>
      <c r="F10" s="14"/>
      <c r="G10" s="29" t="s">
        <v>178</v>
      </c>
      <c r="H10" s="14"/>
      <c r="I10" s="29" t="s">
        <v>179</v>
      </c>
      <c r="J10" s="14"/>
      <c r="K10" s="122">
        <v>23</v>
      </c>
      <c r="L10" s="133"/>
      <c r="M10" s="134">
        <v>178800</v>
      </c>
      <c r="N10" s="14"/>
      <c r="O10" s="134">
        <v>178897222498</v>
      </c>
      <c r="P10" s="14"/>
      <c r="Q10" s="134">
        <v>178702777500</v>
      </c>
      <c r="R10" s="133"/>
      <c r="S10" s="134">
        <v>14000</v>
      </c>
      <c r="T10" s="14"/>
      <c r="U10" s="134">
        <v>14007612500</v>
      </c>
      <c r="V10" s="14"/>
      <c r="W10" s="134">
        <v>0</v>
      </c>
      <c r="X10" s="14"/>
      <c r="Y10" s="134">
        <v>0</v>
      </c>
      <c r="Z10" s="14"/>
      <c r="AA10" s="134">
        <v>192800</v>
      </c>
      <c r="AB10" s="14"/>
      <c r="AC10" s="122">
        <v>1000000</v>
      </c>
      <c r="AD10" s="14"/>
      <c r="AE10" s="134">
        <v>192904834998</v>
      </c>
      <c r="AF10" s="14"/>
      <c r="AG10" s="134">
        <v>192695165000</v>
      </c>
      <c r="AH10" s="14"/>
      <c r="AI10" s="135">
        <f>AG10/$AK$10*100</f>
        <v>7.7929388125976784</v>
      </c>
      <c r="AK10" s="13">
        <v>2472689310591</v>
      </c>
    </row>
    <row r="11" spans="1:37" ht="39.6" customHeight="1" thickBot="1" x14ac:dyDescent="0.35">
      <c r="A11" s="136"/>
      <c r="B11" s="133"/>
      <c r="C11" s="137"/>
      <c r="D11" s="133"/>
      <c r="E11" s="137"/>
      <c r="F11" s="133"/>
      <c r="G11" s="137"/>
      <c r="H11" s="133"/>
      <c r="I11" s="137"/>
      <c r="J11" s="133"/>
      <c r="K11" s="137"/>
      <c r="L11" s="133"/>
      <c r="M11" s="138">
        <f>SUM(M10)</f>
        <v>178800</v>
      </c>
      <c r="N11" s="14"/>
      <c r="O11" s="138">
        <f>SUM(O10)</f>
        <v>178897222498</v>
      </c>
      <c r="P11" s="14"/>
      <c r="Q11" s="138">
        <f>SUM(Q10)</f>
        <v>178702777500</v>
      </c>
      <c r="R11" s="133"/>
      <c r="S11" s="138">
        <f>SUM(S10)</f>
        <v>14000</v>
      </c>
      <c r="T11" s="14"/>
      <c r="U11" s="138">
        <f>SUM(U10)</f>
        <v>14007612500</v>
      </c>
      <c r="V11" s="14"/>
      <c r="W11" s="138">
        <f>SUM(W10)</f>
        <v>0</v>
      </c>
      <c r="X11" s="14"/>
      <c r="Y11" s="138">
        <f>SUM(Y10)</f>
        <v>0</v>
      </c>
      <c r="Z11" s="14"/>
      <c r="AA11" s="138">
        <f>SUM(AA10)</f>
        <v>192800</v>
      </c>
      <c r="AB11" s="14"/>
      <c r="AC11" s="122"/>
      <c r="AD11" s="14"/>
      <c r="AE11" s="138">
        <f>SUM(AE10)</f>
        <v>192904834998</v>
      </c>
      <c r="AF11" s="14"/>
      <c r="AG11" s="138">
        <f>SUM(AG10)</f>
        <v>192695165000</v>
      </c>
      <c r="AH11" s="14"/>
      <c r="AI11" s="139">
        <f>SUM(AI10)</f>
        <v>7.7929388125976784</v>
      </c>
    </row>
    <row r="12" spans="1:37" ht="22.2" thickTop="1" x14ac:dyDescent="0.25"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S12" s="55"/>
      <c r="T12" s="55"/>
      <c r="U12" s="55"/>
      <c r="W12" s="129"/>
    </row>
    <row r="13" spans="1:37" ht="21.6" hidden="1" x14ac:dyDescent="0.25">
      <c r="G13" s="60"/>
      <c r="H13" s="60"/>
      <c r="I13" s="60"/>
      <c r="J13" s="60"/>
      <c r="K13" s="60"/>
      <c r="L13" s="60"/>
      <c r="M13" s="60"/>
      <c r="N13" s="60"/>
      <c r="O13" s="60">
        <v>178897222498</v>
      </c>
      <c r="P13" s="60"/>
      <c r="Q13" s="60">
        <v>-194444998</v>
      </c>
      <c r="R13" s="60"/>
      <c r="S13" s="60">
        <v>14000</v>
      </c>
      <c r="T13" s="60"/>
      <c r="U13" s="60">
        <v>14007612500</v>
      </c>
      <c r="V13" s="60"/>
      <c r="W13" s="60"/>
      <c r="X13" s="60"/>
      <c r="Y13" s="60"/>
      <c r="Z13" s="60"/>
      <c r="AA13" s="60">
        <f>M11+S11+W11</f>
        <v>192800</v>
      </c>
      <c r="AB13" s="60"/>
      <c r="AC13" s="60"/>
      <c r="AD13" s="60"/>
      <c r="AE13" s="60">
        <v>192904834998</v>
      </c>
      <c r="AF13" s="60"/>
      <c r="AG13" s="60">
        <v>-209669998</v>
      </c>
      <c r="AH13" s="120"/>
      <c r="AI13" s="120">
        <v>8.17</v>
      </c>
    </row>
    <row r="14" spans="1:37" ht="21.6" hidden="1" x14ac:dyDescent="0.25">
      <c r="G14" s="60"/>
      <c r="H14" s="60"/>
      <c r="I14" s="60"/>
      <c r="J14" s="60"/>
      <c r="K14" s="60"/>
      <c r="L14" s="60"/>
      <c r="M14" s="60"/>
      <c r="N14" s="60"/>
      <c r="O14" s="60">
        <f>O13-O11</f>
        <v>0</v>
      </c>
      <c r="P14" s="60"/>
      <c r="Q14" s="60">
        <f>O13+Q13</f>
        <v>178702777500</v>
      </c>
      <c r="R14" s="60"/>
      <c r="S14" s="60">
        <f>S13-S11</f>
        <v>0</v>
      </c>
      <c r="T14" s="60"/>
      <c r="U14" s="60">
        <f>U13-U11</f>
        <v>0</v>
      </c>
      <c r="V14" s="60"/>
      <c r="W14" s="60"/>
      <c r="X14" s="60"/>
      <c r="Y14" s="60"/>
      <c r="Z14" s="60"/>
      <c r="AA14" s="60">
        <f>AA13-AA11</f>
        <v>0</v>
      </c>
      <c r="AB14" s="60"/>
      <c r="AC14" s="60"/>
      <c r="AD14" s="60"/>
      <c r="AE14" s="60">
        <f>AE13-AE11</f>
        <v>0</v>
      </c>
      <c r="AF14" s="60"/>
      <c r="AG14" s="60">
        <f>AE13+AG13</f>
        <v>192695165000</v>
      </c>
      <c r="AH14" s="120"/>
      <c r="AI14" s="143">
        <f>AI13-AI11</f>
        <v>0.37706118740232153</v>
      </c>
    </row>
    <row r="15" spans="1:37" ht="21.6" hidden="1" x14ac:dyDescent="0.25">
      <c r="Q15" s="60">
        <f>Q14-Q11</f>
        <v>0</v>
      </c>
      <c r="AG15" s="60">
        <f>AG14-AG11</f>
        <v>0</v>
      </c>
      <c r="AI15" s="60">
        <v>9390395334</v>
      </c>
    </row>
    <row r="16" spans="1:37" hidden="1" x14ac:dyDescent="0.25">
      <c r="AI16" s="143">
        <f>AI15/AK10*100</f>
        <v>0.37976446510199019</v>
      </c>
    </row>
    <row r="17" spans="31:36" hidden="1" x14ac:dyDescent="0.25">
      <c r="AI17" s="143">
        <f>AI16-AI14</f>
        <v>2.7032776996686603E-3</v>
      </c>
      <c r="AJ17" s="143"/>
    </row>
    <row r="19" spans="31:36" x14ac:dyDescent="0.25">
      <c r="AE19" s="142"/>
    </row>
    <row r="20" spans="31:36" x14ac:dyDescent="0.25">
      <c r="AE20" s="142"/>
    </row>
  </sheetData>
  <mergeCells count="25">
    <mergeCell ref="W8:Y8"/>
    <mergeCell ref="A8:A9"/>
    <mergeCell ref="C8:C9"/>
    <mergeCell ref="E8:E9"/>
    <mergeCell ref="G8:G9"/>
    <mergeCell ref="O8:O9"/>
    <mergeCell ref="I8:I9"/>
    <mergeCell ref="K8:K9"/>
    <mergeCell ref="M8:M9"/>
    <mergeCell ref="Q8:Q9"/>
    <mergeCell ref="S8:U8"/>
    <mergeCell ref="A1:AI1"/>
    <mergeCell ref="A2:AI2"/>
    <mergeCell ref="A3:AI3"/>
    <mergeCell ref="A6:AI6"/>
    <mergeCell ref="C7:K7"/>
    <mergeCell ref="M7:Q7"/>
    <mergeCell ref="S7:Y7"/>
    <mergeCell ref="AA7:AI7"/>
    <mergeCell ref="A5:W5"/>
    <mergeCell ref="AA8:AA9"/>
    <mergeCell ref="AC8:AC9"/>
    <mergeCell ref="AE8:AE9"/>
    <mergeCell ref="AG8:AG9"/>
    <mergeCell ref="AI8:AI9"/>
  </mergeCells>
  <pageMargins left="0.39" right="0.39" top="0.39" bottom="0.39" header="0" footer="0"/>
  <pageSetup paperSize="9"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"/>
  <sheetViews>
    <sheetView rightToLeft="1" view="pageBreakPreview" zoomScale="80" zoomScaleNormal="100" zoomScaleSheetLayoutView="80" workbookViewId="0">
      <selection activeCell="A19" sqref="A19"/>
    </sheetView>
  </sheetViews>
  <sheetFormatPr defaultColWidth="9.109375" defaultRowHeight="16.2" x14ac:dyDescent="0.5"/>
  <cols>
    <col min="1" max="1" width="37.6640625" style="69" customWidth="1"/>
    <col min="2" max="2" width="1.44140625" style="69" customWidth="1"/>
    <col min="3" max="3" width="35.109375" style="69" customWidth="1"/>
    <col min="4" max="4" width="1.44140625" style="69" customWidth="1"/>
    <col min="5" max="5" width="37.88671875" style="69" customWidth="1"/>
    <col min="6" max="6" width="1.44140625" style="69" customWidth="1"/>
    <col min="7" max="7" width="32.5546875" style="69" customWidth="1"/>
    <col min="8" max="8" width="1.44140625" style="69" customWidth="1"/>
    <col min="9" max="9" width="39.6640625" style="69" customWidth="1"/>
    <col min="10" max="10" width="1.44140625" style="69" customWidth="1"/>
    <col min="11" max="16384" width="9.109375" style="69"/>
  </cols>
  <sheetData>
    <row r="1" spans="1:10" ht="39.75" customHeight="1" x14ac:dyDescent="0.5">
      <c r="A1" s="173" t="str">
        <f>سهام!A1</f>
        <v>صندوق سرمایه گذاری بخشی پتروشیمی دماوند</v>
      </c>
      <c r="B1" s="173"/>
      <c r="C1" s="173"/>
      <c r="D1" s="173"/>
      <c r="E1" s="173"/>
      <c r="F1" s="173"/>
      <c r="G1" s="173"/>
      <c r="H1" s="173"/>
      <c r="I1" s="173"/>
      <c r="J1" s="105"/>
    </row>
    <row r="2" spans="1:10" ht="39.75" customHeight="1" x14ac:dyDescent="0.5">
      <c r="A2" s="173" t="str">
        <f>سهام!A2</f>
        <v>صورت وضعیت پرتفوی</v>
      </c>
      <c r="B2" s="173"/>
      <c r="C2" s="173"/>
      <c r="D2" s="173"/>
      <c r="E2" s="173"/>
      <c r="F2" s="173"/>
      <c r="G2" s="173"/>
      <c r="H2" s="173"/>
      <c r="I2" s="173"/>
      <c r="J2" s="105"/>
    </row>
    <row r="3" spans="1:10" ht="39.75" customHeight="1" x14ac:dyDescent="0.5">
      <c r="A3" s="173" t="str">
        <f>سهام!A3</f>
        <v>به تاریخ 29 اسفند 1404</v>
      </c>
      <c r="B3" s="173"/>
      <c r="C3" s="173"/>
      <c r="D3" s="173"/>
      <c r="E3" s="173"/>
      <c r="F3" s="173"/>
      <c r="G3" s="173"/>
      <c r="H3" s="173"/>
      <c r="I3" s="173"/>
      <c r="J3" s="105"/>
    </row>
    <row r="4" spans="1:10" ht="39.75" customHeight="1" x14ac:dyDescent="0.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ht="39.75" customHeight="1" x14ac:dyDescent="0.5">
      <c r="A5" s="172" t="s">
        <v>56</v>
      </c>
      <c r="B5" s="172"/>
      <c r="C5" s="172"/>
      <c r="D5" s="172"/>
      <c r="E5" s="172"/>
      <c r="F5" s="172"/>
      <c r="G5" s="172"/>
      <c r="H5" s="172"/>
      <c r="I5" s="172"/>
      <c r="J5" s="107"/>
    </row>
    <row r="6" spans="1:10" ht="39.75" customHeight="1" x14ac:dyDescent="0.5">
      <c r="A6" s="172" t="s">
        <v>57</v>
      </c>
      <c r="B6" s="172"/>
      <c r="C6" s="172"/>
      <c r="D6" s="172"/>
      <c r="E6" s="172"/>
      <c r="F6" s="172"/>
      <c r="G6" s="172"/>
      <c r="H6" s="172"/>
      <c r="I6" s="172"/>
      <c r="J6" s="107"/>
    </row>
    <row r="7" spans="1:10" ht="39.75" customHeight="1" x14ac:dyDescent="0.5"/>
    <row r="8" spans="1:10" ht="39.75" customHeight="1" thickBot="1" x14ac:dyDescent="1.05">
      <c r="C8" s="161" t="s">
        <v>154</v>
      </c>
      <c r="D8" s="161"/>
      <c r="E8" s="161"/>
      <c r="F8" s="161"/>
      <c r="G8" s="161"/>
      <c r="H8" s="161"/>
      <c r="I8" s="161"/>
      <c r="J8" s="108"/>
    </row>
    <row r="9" spans="1:10" ht="39.75" customHeight="1" thickBot="1" x14ac:dyDescent="0.85">
      <c r="A9" s="50" t="s">
        <v>48</v>
      </c>
      <c r="B9" s="76"/>
      <c r="C9" s="50" t="s">
        <v>6</v>
      </c>
      <c r="D9" s="75"/>
      <c r="E9" s="50" t="s">
        <v>58</v>
      </c>
      <c r="F9" s="75"/>
      <c r="G9" s="50" t="s">
        <v>59</v>
      </c>
      <c r="H9" s="75"/>
      <c r="I9" s="50" t="s">
        <v>60</v>
      </c>
      <c r="J9" s="85"/>
    </row>
    <row r="10" spans="1:10" ht="39.75" customHeight="1" thickBot="1" x14ac:dyDescent="0.55000000000000004">
      <c r="A10" s="59" t="s">
        <v>176</v>
      </c>
      <c r="C10" s="109">
        <v>192800</v>
      </c>
      <c r="D10" s="78"/>
      <c r="E10" s="60">
        <v>1000000</v>
      </c>
      <c r="F10" s="78"/>
      <c r="G10" s="60">
        <v>1000000</v>
      </c>
      <c r="H10" s="78"/>
      <c r="I10" s="61">
        <f>C10*G10</f>
        <v>192800000000</v>
      </c>
      <c r="J10" s="78"/>
    </row>
    <row r="11" spans="1:10" ht="39.75" customHeight="1" thickBot="1" x14ac:dyDescent="0.55000000000000004">
      <c r="A11" s="67" t="s">
        <v>47</v>
      </c>
      <c r="C11" s="90">
        <f>SUM(C10)</f>
        <v>192800</v>
      </c>
      <c r="D11" s="82"/>
      <c r="E11" s="87"/>
      <c r="F11" s="98"/>
      <c r="G11" s="87"/>
      <c r="H11" s="98"/>
      <c r="I11" s="90">
        <f>SUM(I10)</f>
        <v>192800000000</v>
      </c>
      <c r="J11" s="78"/>
    </row>
  </sheetData>
  <mergeCells count="6">
    <mergeCell ref="C8:I8"/>
    <mergeCell ref="A5:I5"/>
    <mergeCell ref="A6:I6"/>
    <mergeCell ref="A1:I1"/>
    <mergeCell ref="A2:I2"/>
    <mergeCell ref="A3:I3"/>
  </mergeCells>
  <pageMargins left="0.39" right="0.39" top="0.39" bottom="0.39" header="0" footer="0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8"/>
  <sheetViews>
    <sheetView rightToLeft="1" view="pageBreakPreview" zoomScale="80" zoomScaleNormal="100" zoomScaleSheetLayoutView="80" workbookViewId="0">
      <selection activeCell="A14" sqref="A14:XFD15"/>
    </sheetView>
  </sheetViews>
  <sheetFormatPr defaultRowHeight="13.2" x14ac:dyDescent="0.25"/>
  <cols>
    <col min="1" max="1" width="48.6640625" style="44" bestFit="1" customWidth="1"/>
    <col min="2" max="2" width="1.44140625" style="44" customWidth="1"/>
    <col min="3" max="3" width="25.5546875" style="44" customWidth="1"/>
    <col min="4" max="4" width="1.44140625" style="44" customWidth="1"/>
    <col min="5" max="5" width="24.6640625" style="44" customWidth="1"/>
    <col min="6" max="6" width="1.44140625" style="44" customWidth="1"/>
    <col min="7" max="7" width="26" style="44" customWidth="1"/>
    <col min="8" max="8" width="1.44140625" style="44" customWidth="1"/>
    <col min="9" max="9" width="24.109375" style="44" customWidth="1"/>
    <col min="10" max="10" width="1.44140625" customWidth="1"/>
    <col min="11" max="11" width="27.44140625" bestFit="1" customWidth="1"/>
    <col min="12" max="12" width="1.44140625" customWidth="1"/>
    <col min="13" max="13" width="21.109375" hidden="1" customWidth="1"/>
  </cols>
  <sheetData>
    <row r="1" spans="1:13" ht="39.75" customHeight="1" x14ac:dyDescent="0.25">
      <c r="A1" s="157" t="str">
        <f>سهام!A1</f>
        <v>صندوق سرمایه گذاری بخشی پتروشیمی دماوند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3" ht="39.75" customHeight="1" x14ac:dyDescent="0.25">
      <c r="A2" s="157" t="str">
        <f>سهام!A2</f>
        <v>صورت وضعیت پرتفوی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3" ht="39.75" customHeight="1" x14ac:dyDescent="0.25">
      <c r="A3" s="157" t="str">
        <f>سهام!A3</f>
        <v>به تاریخ 29 اسفند 1404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3" ht="39.75" customHeight="1" x14ac:dyDescent="0.25"/>
    <row r="5" spans="1:13" ht="39.75" customHeight="1" x14ac:dyDescent="0.25">
      <c r="A5" s="160" t="s">
        <v>181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3" ht="39.75" customHeight="1" x14ac:dyDescent="1">
      <c r="A6" s="103"/>
      <c r="B6" s="103"/>
      <c r="C6" s="156" t="s">
        <v>99</v>
      </c>
      <c r="D6" s="156"/>
      <c r="E6" s="156"/>
      <c r="F6" s="156"/>
      <c r="G6" s="156"/>
      <c r="H6" s="156"/>
      <c r="I6" s="156"/>
      <c r="J6" s="156"/>
      <c r="K6" s="156"/>
    </row>
    <row r="7" spans="1:13" ht="39.75" customHeight="1" thickBot="1" x14ac:dyDescent="0.95">
      <c r="C7" s="104" t="s">
        <v>155</v>
      </c>
      <c r="D7" s="52"/>
      <c r="E7" s="175" t="s">
        <v>2</v>
      </c>
      <c r="F7" s="175"/>
      <c r="G7" s="175"/>
      <c r="H7" s="52"/>
      <c r="I7" s="174" t="s">
        <v>154</v>
      </c>
      <c r="J7" s="174"/>
      <c r="K7" s="174"/>
    </row>
    <row r="8" spans="1:13" ht="39.75" customHeight="1" thickBot="1" x14ac:dyDescent="0.45">
      <c r="A8" s="50" t="s">
        <v>61</v>
      </c>
      <c r="B8" s="52"/>
      <c r="C8" s="50" t="s">
        <v>62</v>
      </c>
      <c r="D8" s="52"/>
      <c r="E8" s="50" t="s">
        <v>63</v>
      </c>
      <c r="F8" s="52"/>
      <c r="G8" s="50" t="s">
        <v>64</v>
      </c>
      <c r="H8" s="52"/>
      <c r="I8" s="50" t="s">
        <v>62</v>
      </c>
      <c r="J8" s="9"/>
      <c r="K8" s="35" t="s">
        <v>11</v>
      </c>
    </row>
    <row r="9" spans="1:13" ht="39.75" customHeight="1" x14ac:dyDescent="0.25">
      <c r="A9" s="59" t="s">
        <v>103</v>
      </c>
      <c r="C9" s="60">
        <v>14285639156</v>
      </c>
      <c r="D9" s="56"/>
      <c r="E9" s="60">
        <v>17297351058</v>
      </c>
      <c r="F9" s="56"/>
      <c r="G9" s="60">
        <v>-22432516081</v>
      </c>
      <c r="H9" s="56"/>
      <c r="I9" s="60">
        <f>C9+E9+G9</f>
        <v>9150474133</v>
      </c>
      <c r="J9" s="14"/>
      <c r="K9" s="144">
        <f>I9/$M$9*100</f>
        <v>0.37006162051199776</v>
      </c>
      <c r="M9" s="15">
        <v>2472689310591</v>
      </c>
    </row>
    <row r="10" spans="1:13" ht="39.75" customHeight="1" x14ac:dyDescent="0.25">
      <c r="A10" s="59" t="s">
        <v>102</v>
      </c>
      <c r="C10" s="60">
        <v>29870967</v>
      </c>
      <c r="D10" s="56"/>
      <c r="E10" s="60">
        <v>122255</v>
      </c>
      <c r="F10" s="56"/>
      <c r="G10" s="60">
        <v>0</v>
      </c>
      <c r="H10" s="56"/>
      <c r="I10" s="60">
        <f>C10+E10+G10</f>
        <v>29993222</v>
      </c>
      <c r="J10" s="14"/>
      <c r="K10" s="144">
        <f t="shared" ref="K10:K11" si="0">I10/$M$9*100</f>
        <v>1.2129798058952779E-3</v>
      </c>
      <c r="M10" s="15"/>
    </row>
    <row r="11" spans="1:13" ht="39.75" customHeight="1" thickBot="1" x14ac:dyDescent="0.3">
      <c r="A11" s="59" t="s">
        <v>182</v>
      </c>
      <c r="C11" s="61">
        <v>512595</v>
      </c>
      <c r="D11" s="56"/>
      <c r="E11" s="61">
        <v>2107</v>
      </c>
      <c r="F11" s="56"/>
      <c r="G11" s="61">
        <v>0</v>
      </c>
      <c r="H11" s="56"/>
      <c r="I11" s="61">
        <f>C11+E11+G11</f>
        <v>514702</v>
      </c>
      <c r="J11" s="14"/>
      <c r="K11" s="146">
        <f t="shared" si="0"/>
        <v>2.0815473977884451E-5</v>
      </c>
    </row>
    <row r="12" spans="1:13" ht="39.75" customHeight="1" thickBot="1" x14ac:dyDescent="0.3">
      <c r="A12" s="59"/>
      <c r="C12" s="92">
        <f>SUM(C9:C11)</f>
        <v>14316022718</v>
      </c>
      <c r="D12" s="56"/>
      <c r="E12" s="92">
        <f>SUM(E9:E11)</f>
        <v>17297475420</v>
      </c>
      <c r="F12" s="56"/>
      <c r="G12" s="92">
        <f>SUM(G9:G11)</f>
        <v>-22432516081</v>
      </c>
      <c r="H12" s="56"/>
      <c r="I12" s="92">
        <f>SUM(I9:I11)</f>
        <v>9180982057</v>
      </c>
      <c r="J12" s="14"/>
      <c r="K12" s="145">
        <f>SUM(K9:K11)</f>
        <v>0.37129541579187092</v>
      </c>
    </row>
    <row r="13" spans="1:13" ht="13.8" thickTop="1" x14ac:dyDescent="0.25"/>
    <row r="14" spans="1:13" ht="21.6" hidden="1" x14ac:dyDescent="0.25">
      <c r="C14" s="60">
        <v>14316022718</v>
      </c>
      <c r="D14" s="60"/>
      <c r="E14" s="60">
        <v>17297475420</v>
      </c>
      <c r="F14" s="60"/>
      <c r="G14" s="60">
        <v>-22432516081</v>
      </c>
      <c r="H14" s="60"/>
      <c r="I14" s="60">
        <f>C14+E14+G14</f>
        <v>9180982057</v>
      </c>
      <c r="K14" s="144">
        <v>0.37</v>
      </c>
    </row>
    <row r="15" spans="1:13" ht="21.6" hidden="1" x14ac:dyDescent="0.25">
      <c r="C15" s="60">
        <f>C14-C12</f>
        <v>0</v>
      </c>
      <c r="D15" s="60"/>
      <c r="E15" s="60">
        <f>E14-E12</f>
        <v>0</v>
      </c>
      <c r="F15" s="60"/>
      <c r="G15" s="60">
        <f>G14-G12</f>
        <v>0</v>
      </c>
      <c r="H15" s="60"/>
      <c r="I15" s="60">
        <f>I14-I12</f>
        <v>0</v>
      </c>
      <c r="K15" s="144">
        <f>K14-K12</f>
        <v>-1.2954157918709241E-3</v>
      </c>
    </row>
    <row r="18" spans="1:1" ht="18.600000000000001" x14ac:dyDescent="0.25">
      <c r="A18" s="119"/>
    </row>
  </sheetData>
  <sortState xmlns:xlrd2="http://schemas.microsoft.com/office/spreadsheetml/2017/richdata2" ref="A9:K11">
    <sortCondition descending="1" ref="I9:I11"/>
  </sortState>
  <mergeCells count="7">
    <mergeCell ref="A1:K1"/>
    <mergeCell ref="A2:K2"/>
    <mergeCell ref="A3:K3"/>
    <mergeCell ref="I7:K7"/>
    <mergeCell ref="C6:K6"/>
    <mergeCell ref="A5:K5"/>
    <mergeCell ref="E7:G7"/>
  </mergeCells>
  <pageMargins left="0.39" right="0.39" top="0.39" bottom="0.39" header="0" footer="0"/>
  <pageSetup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zoomScale="80" zoomScaleNormal="100" zoomScaleSheetLayoutView="80" workbookViewId="0">
      <selection activeCell="A14" sqref="A14:XFD15"/>
    </sheetView>
  </sheetViews>
  <sheetFormatPr defaultColWidth="9.109375" defaultRowHeight="16.2" x14ac:dyDescent="0.5"/>
  <cols>
    <col min="1" max="1" width="70.5546875" style="69" bestFit="1" customWidth="1"/>
    <col min="2" max="2" width="1.44140625" style="69" customWidth="1"/>
    <col min="3" max="3" width="27.33203125" style="69" customWidth="1"/>
    <col min="4" max="4" width="1.44140625" style="69" customWidth="1"/>
    <col min="5" max="5" width="29.44140625" style="69" customWidth="1"/>
    <col min="6" max="6" width="1.44140625" style="23" customWidth="1"/>
    <col min="7" max="7" width="33.44140625" style="23" customWidth="1"/>
    <col min="8" max="8" width="1.44140625" style="23" customWidth="1"/>
    <col min="9" max="9" width="33" style="23" customWidth="1"/>
    <col min="10" max="10" width="1.44140625" style="23" customWidth="1"/>
    <col min="11" max="11" width="21.109375" style="23" hidden="1" customWidth="1"/>
    <col min="12" max="16384" width="9.109375" style="23"/>
  </cols>
  <sheetData>
    <row r="1" spans="1:11" ht="39" customHeight="1" x14ac:dyDescent="0.5">
      <c r="A1" s="157" t="s">
        <v>0</v>
      </c>
      <c r="B1" s="157"/>
      <c r="C1" s="157"/>
      <c r="D1" s="157"/>
      <c r="E1" s="157"/>
      <c r="F1" s="157"/>
      <c r="G1" s="157"/>
      <c r="H1" s="157"/>
      <c r="I1" s="157"/>
    </row>
    <row r="2" spans="1:11" ht="39" customHeight="1" x14ac:dyDescent="0.5">
      <c r="A2" s="157" t="s">
        <v>65</v>
      </c>
      <c r="B2" s="157"/>
      <c r="C2" s="157"/>
      <c r="D2" s="157"/>
      <c r="E2" s="157"/>
      <c r="F2" s="157"/>
      <c r="G2" s="157"/>
      <c r="H2" s="157"/>
      <c r="I2" s="157"/>
    </row>
    <row r="3" spans="1:11" ht="39" customHeight="1" x14ac:dyDescent="0.5">
      <c r="A3" s="157" t="s">
        <v>156</v>
      </c>
      <c r="B3" s="157"/>
      <c r="C3" s="157"/>
      <c r="D3" s="157"/>
      <c r="E3" s="157"/>
      <c r="F3" s="157"/>
      <c r="G3" s="157"/>
      <c r="H3" s="157"/>
      <c r="I3" s="157"/>
    </row>
    <row r="4" spans="1:11" ht="39" customHeight="1" x14ac:dyDescent="0.5"/>
    <row r="5" spans="1:11" ht="39" customHeight="1" x14ac:dyDescent="0.5">
      <c r="A5" s="160" t="s">
        <v>104</v>
      </c>
      <c r="B5" s="160"/>
      <c r="C5" s="160"/>
      <c r="D5" s="160"/>
      <c r="E5" s="160"/>
      <c r="F5" s="160"/>
      <c r="G5" s="160"/>
      <c r="H5" s="160"/>
      <c r="I5" s="160"/>
    </row>
    <row r="6" spans="1:11" ht="39" customHeight="1" x14ac:dyDescent="0.9">
      <c r="C6" s="176" t="s">
        <v>99</v>
      </c>
      <c r="D6" s="176"/>
      <c r="E6" s="176"/>
      <c r="F6" s="176"/>
      <c r="G6" s="176"/>
      <c r="H6" s="176"/>
      <c r="I6" s="176"/>
    </row>
    <row r="7" spans="1:11" ht="39" customHeight="1" thickBot="1" x14ac:dyDescent="0.85">
      <c r="A7" s="50" t="s">
        <v>66</v>
      </c>
      <c r="B7" s="99"/>
      <c r="C7" s="50" t="s">
        <v>67</v>
      </c>
      <c r="D7" s="99"/>
      <c r="E7" s="50" t="s">
        <v>62</v>
      </c>
      <c r="F7" s="37"/>
      <c r="G7" s="35" t="s">
        <v>68</v>
      </c>
      <c r="H7" s="37"/>
      <c r="I7" s="35" t="s">
        <v>69</v>
      </c>
    </row>
    <row r="8" spans="1:11" ht="39" customHeight="1" x14ac:dyDescent="0.5">
      <c r="A8" s="79" t="s">
        <v>106</v>
      </c>
      <c r="C8" s="100" t="s">
        <v>107</v>
      </c>
      <c r="E8" s="60">
        <f>'درآمد سرمایه گذاری در سهام'!S181</f>
        <v>588608190566</v>
      </c>
      <c r="F8" s="29"/>
      <c r="G8" s="18">
        <f>E8/$E$12</f>
        <v>0.97565302269898102</v>
      </c>
      <c r="H8" s="29"/>
      <c r="I8" s="18">
        <f>E8/$K$8</f>
        <v>0.23804373159413067</v>
      </c>
      <c r="K8" s="13">
        <v>2472689310591</v>
      </c>
    </row>
    <row r="9" spans="1:11" ht="39" customHeight="1" x14ac:dyDescent="0.5">
      <c r="A9" s="79" t="s">
        <v>184</v>
      </c>
      <c r="C9" s="101" t="s">
        <v>70</v>
      </c>
      <c r="E9" s="60">
        <f>'درآمد سرمایه گذاری در اوراق'!S13</f>
        <v>10982721435</v>
      </c>
      <c r="F9" s="29"/>
      <c r="G9" s="18">
        <f>E9/$E$12</f>
        <v>1.8204512844469403E-2</v>
      </c>
      <c r="H9" s="29"/>
      <c r="I9" s="18">
        <f>E9/$K$8</f>
        <v>4.4416099458831765E-3</v>
      </c>
      <c r="K9" s="13"/>
    </row>
    <row r="10" spans="1:11" ht="39" customHeight="1" x14ac:dyDescent="0.5">
      <c r="A10" s="77" t="s">
        <v>105</v>
      </c>
      <c r="C10" s="101" t="s">
        <v>108</v>
      </c>
      <c r="E10" s="55">
        <f>'درآمد سپرده بانکی'!G13</f>
        <v>923993728</v>
      </c>
      <c r="F10" s="29"/>
      <c r="G10" s="18">
        <f>E10/$E$12</f>
        <v>1.5315744635004637E-3</v>
      </c>
      <c r="H10" s="29"/>
      <c r="I10" s="18">
        <f>E10/$K$8</f>
        <v>3.7367967097295994E-4</v>
      </c>
    </row>
    <row r="11" spans="1:11" ht="39" customHeight="1" thickBot="1" x14ac:dyDescent="0.55000000000000004">
      <c r="A11" s="77" t="s">
        <v>71</v>
      </c>
      <c r="C11" s="100" t="s">
        <v>183</v>
      </c>
      <c r="E11" s="61">
        <f>'سایر درآمدها'!E10</f>
        <v>2781734441</v>
      </c>
      <c r="F11" s="29"/>
      <c r="G11" s="17">
        <f>E11/$E$12</f>
        <v>4.6108899930491056E-3</v>
      </c>
      <c r="H11" s="29"/>
      <c r="I11" s="18">
        <f>E11/$K$8</f>
        <v>1.124983405349512E-3</v>
      </c>
    </row>
    <row r="12" spans="1:11" ht="39" customHeight="1" thickBot="1" x14ac:dyDescent="0.55000000000000004">
      <c r="A12" s="80" t="s">
        <v>47</v>
      </c>
      <c r="C12" s="102"/>
      <c r="E12" s="90">
        <f>SUM(E8:E11)</f>
        <v>603296640170</v>
      </c>
      <c r="F12" s="34"/>
      <c r="G12" s="38">
        <f>SUM(G8:G11)</f>
        <v>1</v>
      </c>
      <c r="H12" s="34"/>
      <c r="I12" s="39">
        <f>SUM(I8:I11)</f>
        <v>0.24398400461633629</v>
      </c>
    </row>
    <row r="13" spans="1:11" ht="16.8" thickTop="1" x14ac:dyDescent="0.5"/>
    <row r="14" spans="1:11" ht="21.6" hidden="1" x14ac:dyDescent="0.5">
      <c r="E14" s="55">
        <v>603296640170</v>
      </c>
    </row>
    <row r="15" spans="1:11" ht="21.6" hidden="1" x14ac:dyDescent="0.5">
      <c r="E15" s="55">
        <f>E14-E12</f>
        <v>0</v>
      </c>
    </row>
    <row r="16" spans="1:11" ht="21.6" x14ac:dyDescent="0.5">
      <c r="E16" s="55"/>
    </row>
  </sheetData>
  <mergeCells count="5">
    <mergeCell ref="A1:I1"/>
    <mergeCell ref="A2:I2"/>
    <mergeCell ref="A3:I3"/>
    <mergeCell ref="C6:I6"/>
    <mergeCell ref="A5:I5"/>
  </mergeCells>
  <pageMargins left="0.39" right="0.39" top="0.39" bottom="0.39" header="0" footer="0"/>
  <pageSetup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86"/>
  <sheetViews>
    <sheetView rightToLeft="1" tabSelected="1" view="pageBreakPreview" zoomScale="75" zoomScaleNormal="100" zoomScaleSheetLayoutView="75" workbookViewId="0">
      <selection activeCell="A183" sqref="A183:XFD186"/>
    </sheetView>
  </sheetViews>
  <sheetFormatPr defaultColWidth="9.109375" defaultRowHeight="16.2" x14ac:dyDescent="0.5"/>
  <cols>
    <col min="1" max="1" width="49.109375" style="69" bestFit="1" customWidth="1"/>
    <col min="2" max="2" width="1.44140625" style="69" customWidth="1"/>
    <col min="3" max="3" width="28.6640625" style="69" customWidth="1"/>
    <col min="4" max="4" width="1.44140625" style="69" customWidth="1"/>
    <col min="5" max="5" width="26.88671875" style="69" customWidth="1"/>
    <col min="6" max="6" width="1.44140625" style="69" customWidth="1"/>
    <col min="7" max="7" width="28.44140625" style="69" customWidth="1"/>
    <col min="8" max="8" width="1.44140625" style="69" customWidth="1"/>
    <col min="9" max="9" width="25" style="69" customWidth="1"/>
    <col min="10" max="10" width="1.44140625" style="23" customWidth="1"/>
    <col min="11" max="11" width="27.5546875" style="23" customWidth="1"/>
    <col min="12" max="12" width="1.44140625" style="23" customWidth="1"/>
    <col min="13" max="13" width="26.5546875" style="69" customWidth="1"/>
    <col min="14" max="14" width="1.44140625" style="69" customWidth="1"/>
    <col min="15" max="15" width="23.6640625" style="69" customWidth="1"/>
    <col min="16" max="16" width="1.44140625" style="69" customWidth="1"/>
    <col min="17" max="17" width="23" style="69" bestFit="1" customWidth="1"/>
    <col min="18" max="18" width="1.44140625" style="69" customWidth="1"/>
    <col min="19" max="19" width="26.5546875" style="69" customWidth="1"/>
    <col min="20" max="20" width="1.44140625" style="23" customWidth="1"/>
    <col min="21" max="21" width="24.44140625" style="23" bestFit="1" customWidth="1"/>
    <col min="22" max="22" width="1.44140625" style="23" customWidth="1"/>
    <col min="23" max="23" width="20" style="23" bestFit="1" customWidth="1"/>
    <col min="24" max="16384" width="9.109375" style="23"/>
  </cols>
  <sheetData>
    <row r="1" spans="1:21" ht="39" customHeight="1" x14ac:dyDescent="0.5">
      <c r="A1" s="157" t="str">
        <f>درآمد!A1</f>
        <v>صندوق سرمایه گذاری بخشی پتروشیمی دماوند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1" ht="39" customHeight="1" x14ac:dyDescent="0.5">
      <c r="A2" s="157" t="str">
        <f>درآمد!A2</f>
        <v>صورت وضعیت درآمدها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1" ht="39" customHeight="1" x14ac:dyDescent="0.5">
      <c r="A3" s="157" t="str">
        <f>درآمد!A3</f>
        <v>دوره یک ماهه منتهی به 29 اسفند 1404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4" spans="1:21" ht="39" customHeight="1" x14ac:dyDescent="0.5"/>
    <row r="5" spans="1:21" ht="39" customHeight="1" x14ac:dyDescent="0.5">
      <c r="A5" s="160" t="s">
        <v>114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</row>
    <row r="6" spans="1:21" ht="39" customHeight="1" x14ac:dyDescent="1">
      <c r="A6" s="47"/>
      <c r="B6" s="47"/>
      <c r="C6" s="156" t="s">
        <v>99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7" spans="1:21" ht="39" customHeight="1" thickBot="1" x14ac:dyDescent="0.95">
      <c r="C7" s="174" t="s">
        <v>157</v>
      </c>
      <c r="D7" s="174"/>
      <c r="E7" s="174"/>
      <c r="F7" s="174"/>
      <c r="G7" s="174"/>
      <c r="H7" s="174"/>
      <c r="I7" s="174"/>
      <c r="J7" s="174"/>
      <c r="K7" s="174"/>
      <c r="L7" s="27"/>
      <c r="M7" s="174" t="s">
        <v>158</v>
      </c>
      <c r="N7" s="174"/>
      <c r="O7" s="174"/>
      <c r="P7" s="174"/>
      <c r="Q7" s="174"/>
      <c r="R7" s="174"/>
      <c r="S7" s="174"/>
      <c r="T7" s="174"/>
      <c r="U7" s="174"/>
    </row>
    <row r="8" spans="1:21" ht="39" customHeight="1" thickBot="1" x14ac:dyDescent="0.9">
      <c r="A8" s="154" t="s">
        <v>72</v>
      </c>
      <c r="B8" s="94"/>
      <c r="C8" s="93" t="s">
        <v>73</v>
      </c>
      <c r="D8" s="94"/>
      <c r="E8" s="93" t="s">
        <v>74</v>
      </c>
      <c r="F8" s="94"/>
      <c r="G8" s="93" t="s">
        <v>75</v>
      </c>
      <c r="H8" s="95"/>
      <c r="I8" s="159" t="s">
        <v>47</v>
      </c>
      <c r="J8" s="159"/>
      <c r="K8" s="159"/>
      <c r="L8" s="41"/>
      <c r="M8" s="93" t="s">
        <v>73</v>
      </c>
      <c r="N8" s="94"/>
      <c r="O8" s="93" t="s">
        <v>74</v>
      </c>
      <c r="P8" s="94"/>
      <c r="Q8" s="93" t="s">
        <v>75</v>
      </c>
      <c r="R8" s="95"/>
      <c r="S8" s="159" t="s">
        <v>47</v>
      </c>
      <c r="T8" s="159"/>
      <c r="U8" s="159"/>
    </row>
    <row r="9" spans="1:21" ht="39" customHeight="1" thickBot="1" x14ac:dyDescent="0.9">
      <c r="A9" s="155"/>
      <c r="B9" s="94"/>
      <c r="C9" s="96" t="s">
        <v>115</v>
      </c>
      <c r="D9" s="97"/>
      <c r="E9" s="96" t="s">
        <v>116</v>
      </c>
      <c r="F9" s="97"/>
      <c r="G9" s="96" t="s">
        <v>117</v>
      </c>
      <c r="H9" s="94"/>
      <c r="I9" s="86" t="s">
        <v>62</v>
      </c>
      <c r="J9" s="40"/>
      <c r="K9" s="12" t="s">
        <v>68</v>
      </c>
      <c r="L9" s="41"/>
      <c r="M9" s="96" t="s">
        <v>115</v>
      </c>
      <c r="N9" s="97"/>
      <c r="O9" s="96" t="s">
        <v>116</v>
      </c>
      <c r="P9" s="97"/>
      <c r="Q9" s="96" t="s">
        <v>117</v>
      </c>
      <c r="R9" s="94"/>
      <c r="S9" s="86" t="s">
        <v>62</v>
      </c>
      <c r="T9" s="40"/>
      <c r="U9" s="12" t="s">
        <v>68</v>
      </c>
    </row>
    <row r="10" spans="1:21" ht="39" customHeight="1" x14ac:dyDescent="0.5">
      <c r="A10" s="54" t="s">
        <v>35</v>
      </c>
      <c r="C10" s="60">
        <v>0</v>
      </c>
      <c r="D10" s="60"/>
      <c r="E10" s="60">
        <v>-15450259505</v>
      </c>
      <c r="F10" s="60"/>
      <c r="G10" s="60">
        <v>0</v>
      </c>
      <c r="H10" s="60"/>
      <c r="I10" s="55">
        <f>C10+E10+G10</f>
        <v>-15450259505</v>
      </c>
      <c r="J10" s="15"/>
      <c r="K10" s="18">
        <f>I10/$I$181</f>
        <v>0.22351002879458071</v>
      </c>
      <c r="L10" s="15"/>
      <c r="M10" s="60">
        <v>34602923700</v>
      </c>
      <c r="N10" s="88"/>
      <c r="O10" s="60">
        <v>113939184363</v>
      </c>
      <c r="P10" s="60"/>
      <c r="Q10" s="60">
        <v>84475316523</v>
      </c>
      <c r="R10" s="60"/>
      <c r="S10" s="55">
        <f>M10+O10+Q10</f>
        <v>233017424586</v>
      </c>
      <c r="T10" s="29"/>
      <c r="U10" s="16">
        <f>S10/$S$181</f>
        <v>0.39587866482444406</v>
      </c>
    </row>
    <row r="11" spans="1:21" ht="39" customHeight="1" x14ac:dyDescent="0.5">
      <c r="A11" s="54" t="s">
        <v>19</v>
      </c>
      <c r="C11" s="55">
        <v>0</v>
      </c>
      <c r="D11" s="60"/>
      <c r="E11" s="60">
        <v>-26028042850</v>
      </c>
      <c r="F11" s="60"/>
      <c r="G11" s="60">
        <v>17943367044</v>
      </c>
      <c r="H11" s="60"/>
      <c r="I11" s="55">
        <f>C11+E11+G11</f>
        <v>-8084675806</v>
      </c>
      <c r="J11" s="15"/>
      <c r="K11" s="18">
        <f>I11/$I$181</f>
        <v>0.11695636061058574</v>
      </c>
      <c r="L11" s="15"/>
      <c r="M11" s="60">
        <v>29662362000</v>
      </c>
      <c r="N11" s="88"/>
      <c r="O11" s="60">
        <v>106856021794</v>
      </c>
      <c r="P11" s="60"/>
      <c r="Q11" s="60">
        <v>40029256013</v>
      </c>
      <c r="R11" s="60"/>
      <c r="S11" s="55">
        <f>M11+O11+Q11</f>
        <v>176547639807</v>
      </c>
      <c r="T11" s="29"/>
      <c r="U11" s="16">
        <f>S11/$S$181</f>
        <v>0.29994084798112219</v>
      </c>
    </row>
    <row r="12" spans="1:21" ht="39" customHeight="1" x14ac:dyDescent="0.5">
      <c r="A12" s="54" t="s">
        <v>40</v>
      </c>
      <c r="C12" s="55">
        <v>0</v>
      </c>
      <c r="D12" s="78"/>
      <c r="E12" s="55">
        <v>-11197778288</v>
      </c>
      <c r="F12" s="78"/>
      <c r="G12" s="55">
        <v>838535365</v>
      </c>
      <c r="H12" s="78"/>
      <c r="I12" s="55">
        <f>C12+E12+G12</f>
        <v>-10359242923</v>
      </c>
      <c r="J12" s="29"/>
      <c r="K12" s="18">
        <f>I12/$I$181</f>
        <v>0.14986121645791647</v>
      </c>
      <c r="L12" s="29"/>
      <c r="M12" s="55">
        <v>30246376500</v>
      </c>
      <c r="N12" s="78"/>
      <c r="O12" s="55">
        <v>44570122263</v>
      </c>
      <c r="P12" s="78"/>
      <c r="Q12" s="55">
        <v>-5146680884</v>
      </c>
      <c r="R12" s="78"/>
      <c r="S12" s="55">
        <f>M12+O12+Q12</f>
        <v>69669817879</v>
      </c>
      <c r="T12" s="29"/>
      <c r="U12" s="16">
        <f>S12/$S$181</f>
        <v>0.11836365683597806</v>
      </c>
    </row>
    <row r="13" spans="1:21" ht="39" customHeight="1" x14ac:dyDescent="0.5">
      <c r="A13" s="54" t="s">
        <v>46</v>
      </c>
      <c r="C13" s="55">
        <v>0</v>
      </c>
      <c r="D13" s="78"/>
      <c r="E13" s="55">
        <v>-2925101500</v>
      </c>
      <c r="F13" s="78"/>
      <c r="G13" s="55">
        <v>0</v>
      </c>
      <c r="H13" s="78"/>
      <c r="I13" s="55">
        <f>C13+E13+G13</f>
        <v>-2925101500</v>
      </c>
      <c r="J13" s="29"/>
      <c r="K13" s="18">
        <f>I13/$I$181</f>
        <v>4.2315763064076202E-2</v>
      </c>
      <c r="L13" s="29"/>
      <c r="M13" s="55">
        <v>11136163500</v>
      </c>
      <c r="N13" s="78"/>
      <c r="O13" s="55">
        <v>23825886125</v>
      </c>
      <c r="P13" s="78"/>
      <c r="Q13" s="55">
        <v>22415119365</v>
      </c>
      <c r="R13" s="78"/>
      <c r="S13" s="55">
        <f>M13+O13+Q13</f>
        <v>57377168990</v>
      </c>
      <c r="T13" s="29"/>
      <c r="U13" s="16">
        <f>S13/$S$181</f>
        <v>9.7479392760108668E-2</v>
      </c>
    </row>
    <row r="14" spans="1:21" ht="39" customHeight="1" x14ac:dyDescent="0.5">
      <c r="A14" s="54" t="s">
        <v>125</v>
      </c>
      <c r="C14" s="60">
        <v>0</v>
      </c>
      <c r="D14" s="60"/>
      <c r="E14" s="60">
        <v>0</v>
      </c>
      <c r="F14" s="60"/>
      <c r="G14" s="60">
        <v>0</v>
      </c>
      <c r="H14" s="78"/>
      <c r="I14" s="55">
        <f>C14+E14+G14</f>
        <v>0</v>
      </c>
      <c r="J14" s="29"/>
      <c r="K14" s="18">
        <f>I14/$I$181</f>
        <v>0</v>
      </c>
      <c r="L14" s="29"/>
      <c r="M14" s="60">
        <v>0</v>
      </c>
      <c r="N14" s="78"/>
      <c r="O14" s="55">
        <v>0</v>
      </c>
      <c r="P14" s="78"/>
      <c r="Q14" s="60">
        <v>51768353810</v>
      </c>
      <c r="R14" s="78"/>
      <c r="S14" s="60">
        <f>M14+O14+Q14</f>
        <v>51768353810</v>
      </c>
      <c r="T14" s="15"/>
      <c r="U14" s="18">
        <f>S14/$S$181</f>
        <v>8.7950447580792318E-2</v>
      </c>
    </row>
    <row r="15" spans="1:21" ht="39" customHeight="1" x14ac:dyDescent="0.5">
      <c r="A15" s="54" t="s">
        <v>24</v>
      </c>
      <c r="C15" s="55">
        <v>0</v>
      </c>
      <c r="D15" s="78"/>
      <c r="E15" s="55">
        <v>394510616</v>
      </c>
      <c r="F15" s="78"/>
      <c r="G15" s="55">
        <v>0</v>
      </c>
      <c r="H15" s="78"/>
      <c r="I15" s="55">
        <f>C15+E15+G15</f>
        <v>394510616</v>
      </c>
      <c r="J15" s="29"/>
      <c r="K15" s="18">
        <f>I15/$I$181</f>
        <v>-5.707158453448111E-3</v>
      </c>
      <c r="L15" s="29"/>
      <c r="M15" s="55">
        <v>9408855008</v>
      </c>
      <c r="N15" s="78"/>
      <c r="O15" s="55">
        <v>25563620497</v>
      </c>
      <c r="P15" s="78"/>
      <c r="Q15" s="55">
        <v>10361807349</v>
      </c>
      <c r="R15" s="78"/>
      <c r="S15" s="55">
        <f>M15+O15+Q15</f>
        <v>45334282854</v>
      </c>
      <c r="T15" s="29"/>
      <c r="U15" s="16">
        <f>S15/$S$181</f>
        <v>7.7019456372849626E-2</v>
      </c>
    </row>
    <row r="16" spans="1:21" ht="39" customHeight="1" x14ac:dyDescent="0.5">
      <c r="A16" s="54" t="s">
        <v>36</v>
      </c>
      <c r="C16" s="55">
        <v>0</v>
      </c>
      <c r="D16" s="60"/>
      <c r="E16" s="60">
        <v>-2983370516</v>
      </c>
      <c r="F16" s="60"/>
      <c r="G16" s="60">
        <v>1139852715</v>
      </c>
      <c r="H16" s="60"/>
      <c r="I16" s="55">
        <f>C16+E16+G16</f>
        <v>-1843517801</v>
      </c>
      <c r="J16" s="15"/>
      <c r="K16" s="18">
        <f>I16/$I$181</f>
        <v>2.666911301078707E-2</v>
      </c>
      <c r="L16" s="15"/>
      <c r="M16" s="60">
        <v>3323431400</v>
      </c>
      <c r="N16" s="88"/>
      <c r="O16" s="60">
        <v>24893897489</v>
      </c>
      <c r="P16" s="60"/>
      <c r="Q16" s="60">
        <v>16773698644</v>
      </c>
      <c r="R16" s="60"/>
      <c r="S16" s="55">
        <f>M16+O16+Q16</f>
        <v>44991027533</v>
      </c>
      <c r="T16" s="29"/>
      <c r="U16" s="16">
        <f>S16/$S$181</f>
        <v>7.6436292009013765E-2</v>
      </c>
    </row>
    <row r="17" spans="1:21" ht="39" customHeight="1" x14ac:dyDescent="0.5">
      <c r="A17" s="54" t="s">
        <v>23</v>
      </c>
      <c r="C17" s="55">
        <v>0</v>
      </c>
      <c r="D17" s="60"/>
      <c r="E17" s="60">
        <v>-2362747334</v>
      </c>
      <c r="F17" s="60"/>
      <c r="G17" s="60">
        <v>278158889</v>
      </c>
      <c r="H17" s="60"/>
      <c r="I17" s="55">
        <f>C17+E17+G17</f>
        <v>-2084588445</v>
      </c>
      <c r="J17" s="15"/>
      <c r="K17" s="18">
        <f>I17/$I$181</f>
        <v>3.0156543533525603E-2</v>
      </c>
      <c r="L17" s="15"/>
      <c r="M17" s="60">
        <v>11856568400</v>
      </c>
      <c r="N17" s="88"/>
      <c r="O17" s="60">
        <v>9367113474</v>
      </c>
      <c r="P17" s="60"/>
      <c r="Q17" s="60">
        <v>12170175672</v>
      </c>
      <c r="R17" s="60"/>
      <c r="S17" s="55">
        <f>M17+O17+Q17</f>
        <v>33393857546</v>
      </c>
      <c r="T17" s="29"/>
      <c r="U17" s="16">
        <f>S17/$S$181</f>
        <v>5.673359304410764E-2</v>
      </c>
    </row>
    <row r="18" spans="1:21" ht="39" customHeight="1" x14ac:dyDescent="0.5">
      <c r="A18" s="59" t="s">
        <v>27</v>
      </c>
      <c r="C18" s="55">
        <v>0</v>
      </c>
      <c r="D18" s="78"/>
      <c r="E18" s="55">
        <v>-2619183588</v>
      </c>
      <c r="F18" s="78"/>
      <c r="G18" s="55">
        <v>0</v>
      </c>
      <c r="H18" s="78"/>
      <c r="I18" s="55">
        <f>C18+E18+G18</f>
        <v>-2619183588</v>
      </c>
      <c r="J18" s="29"/>
      <c r="K18" s="16">
        <f>I18/$I$181</f>
        <v>3.7890224366957853E-2</v>
      </c>
      <c r="L18" s="29"/>
      <c r="M18" s="55">
        <v>23406704000</v>
      </c>
      <c r="N18" s="78"/>
      <c r="O18" s="55">
        <v>15699214179</v>
      </c>
      <c r="P18" s="78"/>
      <c r="Q18" s="55">
        <v>-6732708077</v>
      </c>
      <c r="R18" s="78"/>
      <c r="S18" s="55">
        <f>M18+O18+Q18</f>
        <v>32373210102</v>
      </c>
      <c r="T18" s="29"/>
      <c r="U18" s="16">
        <f>S18/$S$181</f>
        <v>5.4999591614364442E-2</v>
      </c>
    </row>
    <row r="19" spans="1:21" ht="39" customHeight="1" x14ac:dyDescent="0.5">
      <c r="A19" s="54" t="s">
        <v>199</v>
      </c>
      <c r="C19" s="55">
        <v>0</v>
      </c>
      <c r="D19" s="78"/>
      <c r="E19" s="55">
        <v>0</v>
      </c>
      <c r="F19" s="78"/>
      <c r="G19" s="55">
        <v>0</v>
      </c>
      <c r="H19" s="78"/>
      <c r="I19" s="55">
        <f>C19+E19+G19</f>
        <v>0</v>
      </c>
      <c r="J19" s="29"/>
      <c r="K19" s="18">
        <f>I19/$I$181</f>
        <v>0</v>
      </c>
      <c r="L19" s="29"/>
      <c r="M19" s="55">
        <v>0</v>
      </c>
      <c r="N19" s="78"/>
      <c r="O19" s="55">
        <v>0</v>
      </c>
      <c r="P19" s="78"/>
      <c r="Q19" s="55">
        <v>27037740407</v>
      </c>
      <c r="R19" s="78"/>
      <c r="S19" s="55">
        <f>M19+O19+Q19</f>
        <v>27037740407</v>
      </c>
      <c r="T19" s="29"/>
      <c r="U19" s="16">
        <f>S19/$S$181</f>
        <v>4.5935039369738924E-2</v>
      </c>
    </row>
    <row r="20" spans="1:21" ht="39" customHeight="1" x14ac:dyDescent="0.5">
      <c r="A20" s="54" t="s">
        <v>223</v>
      </c>
      <c r="C20" s="60">
        <v>0</v>
      </c>
      <c r="D20" s="60"/>
      <c r="E20" s="60">
        <v>0</v>
      </c>
      <c r="F20" s="60"/>
      <c r="G20" s="60">
        <v>0</v>
      </c>
      <c r="H20" s="78"/>
      <c r="I20" s="55">
        <f>C20+E20+G20</f>
        <v>0</v>
      </c>
      <c r="J20" s="29"/>
      <c r="K20" s="18">
        <f>I20/$I$181</f>
        <v>0</v>
      </c>
      <c r="L20" s="29"/>
      <c r="M20" s="60">
        <v>0</v>
      </c>
      <c r="N20" s="78"/>
      <c r="O20" s="55">
        <v>0</v>
      </c>
      <c r="P20" s="78"/>
      <c r="Q20" s="55">
        <v>26681292000</v>
      </c>
      <c r="R20" s="78"/>
      <c r="S20" s="55">
        <f>M20+O20+Q20</f>
        <v>26681292000</v>
      </c>
      <c r="T20" s="15"/>
      <c r="U20" s="16">
        <f>S20/$S$181</f>
        <v>4.5329460968498457E-2</v>
      </c>
    </row>
    <row r="21" spans="1:21" ht="39" customHeight="1" x14ac:dyDescent="0.5">
      <c r="A21" s="54" t="s">
        <v>31</v>
      </c>
      <c r="C21" s="55">
        <v>0</v>
      </c>
      <c r="D21" s="78"/>
      <c r="E21" s="55">
        <v>-5504447371</v>
      </c>
      <c r="F21" s="78"/>
      <c r="G21" s="55">
        <v>919893206</v>
      </c>
      <c r="H21" s="78"/>
      <c r="I21" s="55">
        <f>C21+E21+G21</f>
        <v>-4584554165</v>
      </c>
      <c r="J21" s="29"/>
      <c r="K21" s="18">
        <f>I21/$I$181</f>
        <v>6.6322111489315397E-2</v>
      </c>
      <c r="L21" s="29"/>
      <c r="M21" s="55">
        <v>0</v>
      </c>
      <c r="N21" s="78"/>
      <c r="O21" s="55">
        <v>7165130232</v>
      </c>
      <c r="P21" s="78"/>
      <c r="Q21" s="55">
        <v>18322764760</v>
      </c>
      <c r="R21" s="78"/>
      <c r="S21" s="55">
        <f>M21+O21+Q21</f>
        <v>25487894992</v>
      </c>
      <c r="T21" s="29"/>
      <c r="U21" s="16">
        <f>S21/$S$181</f>
        <v>4.3301971329163948E-2</v>
      </c>
    </row>
    <row r="22" spans="1:21" ht="39" customHeight="1" x14ac:dyDescent="0.5">
      <c r="A22" s="54" t="s">
        <v>126</v>
      </c>
      <c r="C22" s="60">
        <v>0</v>
      </c>
      <c r="D22" s="60"/>
      <c r="E22" s="60">
        <v>0</v>
      </c>
      <c r="F22" s="60"/>
      <c r="G22" s="60">
        <v>0</v>
      </c>
      <c r="H22" s="78"/>
      <c r="I22" s="55">
        <f>C22+E22+G22</f>
        <v>0</v>
      </c>
      <c r="J22" s="29"/>
      <c r="K22" s="18">
        <f>I22/$I$181</f>
        <v>0</v>
      </c>
      <c r="L22" s="29"/>
      <c r="M22" s="60">
        <v>0</v>
      </c>
      <c r="N22" s="78"/>
      <c r="O22" s="55">
        <v>0</v>
      </c>
      <c r="P22" s="78"/>
      <c r="Q22" s="55">
        <v>23675174711</v>
      </c>
      <c r="R22" s="78"/>
      <c r="S22" s="55">
        <f>M22+O22+Q22</f>
        <v>23675174711</v>
      </c>
      <c r="T22" s="15"/>
      <c r="U22" s="16">
        <f>S22/$S$181</f>
        <v>4.0222299129467051E-2</v>
      </c>
    </row>
    <row r="23" spans="1:21" ht="39" customHeight="1" x14ac:dyDescent="0.5">
      <c r="A23" s="54" t="s">
        <v>127</v>
      </c>
      <c r="C23" s="60">
        <v>0</v>
      </c>
      <c r="D23" s="60"/>
      <c r="E23" s="60">
        <v>0</v>
      </c>
      <c r="F23" s="60"/>
      <c r="G23" s="60">
        <v>0</v>
      </c>
      <c r="H23" s="78"/>
      <c r="I23" s="55">
        <f>C23+E23+G23</f>
        <v>0</v>
      </c>
      <c r="J23" s="29"/>
      <c r="K23" s="18">
        <f>I23/$I$181</f>
        <v>0</v>
      </c>
      <c r="L23" s="29"/>
      <c r="M23" s="60">
        <v>0</v>
      </c>
      <c r="N23" s="78"/>
      <c r="O23" s="55">
        <v>0</v>
      </c>
      <c r="P23" s="78"/>
      <c r="Q23" s="55">
        <v>18084538513</v>
      </c>
      <c r="R23" s="78"/>
      <c r="S23" s="55">
        <f>M23+O23+Q23</f>
        <v>18084538513</v>
      </c>
      <c r="T23" s="15"/>
      <c r="U23" s="16">
        <f>S23/$S$181</f>
        <v>3.0724238641005115E-2</v>
      </c>
    </row>
    <row r="24" spans="1:21" ht="39" customHeight="1" x14ac:dyDescent="0.5">
      <c r="A24" s="54" t="s">
        <v>128</v>
      </c>
      <c r="C24" s="60">
        <v>0</v>
      </c>
      <c r="D24" s="60"/>
      <c r="E24" s="60">
        <v>0</v>
      </c>
      <c r="F24" s="60"/>
      <c r="G24" s="60">
        <v>0</v>
      </c>
      <c r="H24" s="78"/>
      <c r="I24" s="55">
        <f>C24+E24+G24</f>
        <v>0</v>
      </c>
      <c r="J24" s="29"/>
      <c r="K24" s="18">
        <f>I24/$I$181</f>
        <v>0</v>
      </c>
      <c r="L24" s="29"/>
      <c r="M24" s="60">
        <v>0</v>
      </c>
      <c r="N24" s="78"/>
      <c r="O24" s="55">
        <v>0</v>
      </c>
      <c r="P24" s="78"/>
      <c r="Q24" s="55">
        <v>18072244036</v>
      </c>
      <c r="R24" s="78"/>
      <c r="S24" s="55">
        <f>M24+O24+Q24</f>
        <v>18072244036</v>
      </c>
      <c r="T24" s="15"/>
      <c r="U24" s="16">
        <f>S24/$S$181</f>
        <v>3.0703351271109399E-2</v>
      </c>
    </row>
    <row r="25" spans="1:21" ht="39" customHeight="1" x14ac:dyDescent="0.5">
      <c r="A25" s="54" t="s">
        <v>20</v>
      </c>
      <c r="C25" s="60">
        <v>0</v>
      </c>
      <c r="D25" s="60"/>
      <c r="E25" s="60">
        <v>-2951079332</v>
      </c>
      <c r="F25" s="60"/>
      <c r="G25" s="60">
        <v>397032504</v>
      </c>
      <c r="H25" s="60"/>
      <c r="I25" s="55">
        <f>C25+E25+G25</f>
        <v>-2554046828</v>
      </c>
      <c r="J25" s="15"/>
      <c r="K25" s="18">
        <f>I25/$I$181</f>
        <v>3.6947928278113898E-2</v>
      </c>
      <c r="L25" s="15"/>
      <c r="M25" s="60">
        <v>1555392560</v>
      </c>
      <c r="N25" s="88"/>
      <c r="O25" s="60">
        <v>3256749128</v>
      </c>
      <c r="P25" s="60"/>
      <c r="Q25" s="60">
        <v>12968292394</v>
      </c>
      <c r="R25" s="60"/>
      <c r="S25" s="55">
        <f>M25+O25+Q25</f>
        <v>17780434082</v>
      </c>
      <c r="T25" s="29"/>
      <c r="U25" s="16">
        <f>S25/$S$181</f>
        <v>3.020758862513025E-2</v>
      </c>
    </row>
    <row r="26" spans="1:21" ht="39" customHeight="1" x14ac:dyDescent="0.5">
      <c r="A26" s="54" t="s">
        <v>129</v>
      </c>
      <c r="C26" s="60">
        <v>0</v>
      </c>
      <c r="D26" s="60"/>
      <c r="E26" s="60">
        <v>0</v>
      </c>
      <c r="F26" s="60"/>
      <c r="G26" s="60">
        <v>0</v>
      </c>
      <c r="H26" s="88"/>
      <c r="I26" s="60">
        <f>C26+E26+G26</f>
        <v>0</v>
      </c>
      <c r="J26" s="33"/>
      <c r="K26" s="18">
        <f>I26/$I$181</f>
        <v>0</v>
      </c>
      <c r="L26" s="33"/>
      <c r="M26" s="60">
        <v>0</v>
      </c>
      <c r="N26" s="88"/>
      <c r="O26" s="60">
        <v>0</v>
      </c>
      <c r="P26" s="88"/>
      <c r="Q26" s="60">
        <v>16340590247</v>
      </c>
      <c r="R26" s="88"/>
      <c r="S26" s="60">
        <f>M26+O26+Q26</f>
        <v>16340590247</v>
      </c>
      <c r="T26" s="15"/>
      <c r="U26" s="18">
        <f>S26/$S$181</f>
        <v>2.7761404800172838E-2</v>
      </c>
    </row>
    <row r="27" spans="1:21" ht="39" customHeight="1" x14ac:dyDescent="0.5">
      <c r="A27" s="54" t="s">
        <v>42</v>
      </c>
      <c r="C27" s="60">
        <v>0</v>
      </c>
      <c r="D27" s="60"/>
      <c r="E27" s="60">
        <v>-964486440</v>
      </c>
      <c r="F27" s="60"/>
      <c r="G27" s="60">
        <v>0</v>
      </c>
      <c r="H27" s="60"/>
      <c r="I27" s="60">
        <f>C27+E27+G27</f>
        <v>-964486440</v>
      </c>
      <c r="J27" s="15"/>
      <c r="K27" s="18">
        <f>I27/$I$181</f>
        <v>1.3952671274331625E-2</v>
      </c>
      <c r="L27" s="15"/>
      <c r="M27" s="60">
        <v>19914239680</v>
      </c>
      <c r="N27" s="88"/>
      <c r="O27" s="60">
        <v>867754225</v>
      </c>
      <c r="P27" s="60"/>
      <c r="Q27" s="60">
        <v>-6131315802</v>
      </c>
      <c r="R27" s="60"/>
      <c r="S27" s="60">
        <f>M27+O27+Q27</f>
        <v>14650678103</v>
      </c>
      <c r="T27" s="33"/>
      <c r="U27" s="18">
        <f>S27/$S$181</f>
        <v>2.4890374170485206E-2</v>
      </c>
    </row>
    <row r="28" spans="1:21" ht="39" customHeight="1" thickBot="1" x14ac:dyDescent="0.55000000000000004">
      <c r="A28" s="54" t="s">
        <v>130</v>
      </c>
      <c r="C28" s="61">
        <v>0</v>
      </c>
      <c r="D28" s="60"/>
      <c r="E28" s="61">
        <v>0</v>
      </c>
      <c r="F28" s="60"/>
      <c r="G28" s="61">
        <v>0</v>
      </c>
      <c r="H28" s="88"/>
      <c r="I28" s="61">
        <f>C28+E28+G28</f>
        <v>0</v>
      </c>
      <c r="J28" s="33"/>
      <c r="K28" s="17">
        <f>I28/$I$181</f>
        <v>0</v>
      </c>
      <c r="L28" s="33"/>
      <c r="M28" s="61">
        <v>0</v>
      </c>
      <c r="N28" s="88"/>
      <c r="O28" s="61">
        <v>0</v>
      </c>
      <c r="P28" s="88"/>
      <c r="Q28" s="61">
        <v>12941727333</v>
      </c>
      <c r="R28" s="88"/>
      <c r="S28" s="61">
        <f>M28+O28+Q28</f>
        <v>12941727333</v>
      </c>
      <c r="T28" s="15"/>
      <c r="U28" s="17">
        <f>S28/$S$181</f>
        <v>2.1986998380969451E-2</v>
      </c>
    </row>
    <row r="29" spans="1:21" ht="39" customHeight="1" thickBot="1" x14ac:dyDescent="0.6">
      <c r="A29" s="62" t="s">
        <v>97</v>
      </c>
      <c r="B29" s="81"/>
      <c r="C29" s="64">
        <f>SUM(C10:C28)</f>
        <v>0</v>
      </c>
      <c r="D29" s="87"/>
      <c r="E29" s="64">
        <f>SUM(E10:E28)</f>
        <v>-72591986108</v>
      </c>
      <c r="F29" s="87"/>
      <c r="G29" s="64">
        <f>SUM(G10:G28)</f>
        <v>21516839723</v>
      </c>
      <c r="H29" s="98"/>
      <c r="I29" s="64">
        <f>SUM(I10:I28)</f>
        <v>-51075146385</v>
      </c>
      <c r="J29" s="197"/>
      <c r="K29" s="20">
        <f>SUM(K10:K28)</f>
        <v>0.73887480242674253</v>
      </c>
      <c r="L29" s="197"/>
      <c r="M29" s="64">
        <f>SUM(M10:M28)</f>
        <v>175113016748</v>
      </c>
      <c r="N29" s="98"/>
      <c r="O29" s="64">
        <f>SUM(O10:O28)</f>
        <v>376004693769</v>
      </c>
      <c r="P29" s="98"/>
      <c r="Q29" s="64">
        <f>SUM(SUM(Q10:Q28))</f>
        <v>394107387014</v>
      </c>
      <c r="R29" s="98"/>
      <c r="S29" s="64">
        <f>SUM(S10:S28)</f>
        <v>945225097531</v>
      </c>
      <c r="T29" s="21"/>
      <c r="U29" s="20">
        <f>SUM(U10:U28)</f>
        <v>1.6058646697085215</v>
      </c>
    </row>
    <row r="30" spans="1:21" ht="39" customHeight="1" x14ac:dyDescent="0.55000000000000004">
      <c r="A30" s="62"/>
      <c r="B30" s="81"/>
      <c r="C30" s="87"/>
      <c r="D30" s="87"/>
      <c r="E30" s="87"/>
      <c r="F30" s="87"/>
      <c r="G30" s="87"/>
      <c r="H30" s="98"/>
      <c r="I30" s="87"/>
      <c r="J30" s="197"/>
      <c r="K30" s="22"/>
      <c r="L30" s="197"/>
      <c r="M30" s="87"/>
      <c r="N30" s="98"/>
      <c r="O30" s="87"/>
      <c r="P30" s="98"/>
      <c r="Q30" s="87"/>
      <c r="R30" s="98"/>
      <c r="S30" s="87"/>
      <c r="T30" s="21"/>
      <c r="U30" s="22"/>
    </row>
    <row r="31" spans="1:21" ht="39" customHeight="1" x14ac:dyDescent="0.5">
      <c r="A31" s="157" t="s">
        <v>0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</row>
    <row r="32" spans="1:21" ht="39" customHeight="1" x14ac:dyDescent="0.5">
      <c r="A32" s="157" t="s">
        <v>65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</row>
    <row r="33" spans="1:21" ht="39" customHeight="1" x14ac:dyDescent="0.5">
      <c r="A33" s="157" t="s">
        <v>156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</row>
    <row r="34" spans="1:21" ht="39" customHeight="1" x14ac:dyDescent="0.5"/>
    <row r="35" spans="1:21" ht="39" customHeight="1" x14ac:dyDescent="0.5">
      <c r="A35" s="160" t="s">
        <v>237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</row>
    <row r="36" spans="1:21" ht="39" customHeight="1" x14ac:dyDescent="1">
      <c r="A36" s="150"/>
      <c r="B36" s="150"/>
      <c r="C36" s="156" t="s">
        <v>99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</row>
    <row r="37" spans="1:21" ht="39" customHeight="1" thickBot="1" x14ac:dyDescent="0.95">
      <c r="C37" s="174" t="s">
        <v>157</v>
      </c>
      <c r="D37" s="174"/>
      <c r="E37" s="174"/>
      <c r="F37" s="174"/>
      <c r="G37" s="174"/>
      <c r="H37" s="174"/>
      <c r="I37" s="174"/>
      <c r="J37" s="174"/>
      <c r="K37" s="174"/>
      <c r="L37" s="27"/>
      <c r="M37" s="174" t="s">
        <v>158</v>
      </c>
      <c r="N37" s="174"/>
      <c r="O37" s="174"/>
      <c r="P37" s="174"/>
      <c r="Q37" s="174"/>
      <c r="R37" s="174"/>
      <c r="S37" s="174"/>
      <c r="T37" s="174"/>
      <c r="U37" s="174"/>
    </row>
    <row r="38" spans="1:21" ht="39" customHeight="1" thickBot="1" x14ac:dyDescent="0.9">
      <c r="A38" s="154" t="s">
        <v>72</v>
      </c>
      <c r="B38" s="94"/>
      <c r="C38" s="147" t="s">
        <v>73</v>
      </c>
      <c r="D38" s="94"/>
      <c r="E38" s="147" t="s">
        <v>74</v>
      </c>
      <c r="F38" s="94"/>
      <c r="G38" s="147" t="s">
        <v>75</v>
      </c>
      <c r="H38" s="95"/>
      <c r="I38" s="159" t="s">
        <v>47</v>
      </c>
      <c r="J38" s="159"/>
      <c r="K38" s="159"/>
      <c r="L38" s="41"/>
      <c r="M38" s="147" t="s">
        <v>73</v>
      </c>
      <c r="N38" s="94"/>
      <c r="O38" s="147" t="s">
        <v>74</v>
      </c>
      <c r="P38" s="94"/>
      <c r="Q38" s="147" t="s">
        <v>75</v>
      </c>
      <c r="R38" s="95"/>
      <c r="S38" s="159" t="s">
        <v>47</v>
      </c>
      <c r="T38" s="159"/>
      <c r="U38" s="159"/>
    </row>
    <row r="39" spans="1:21" ht="39" customHeight="1" thickBot="1" x14ac:dyDescent="0.9">
      <c r="A39" s="155"/>
      <c r="B39" s="94"/>
      <c r="C39" s="96" t="s">
        <v>115</v>
      </c>
      <c r="D39" s="97"/>
      <c r="E39" s="96" t="s">
        <v>116</v>
      </c>
      <c r="F39" s="97"/>
      <c r="G39" s="96" t="s">
        <v>117</v>
      </c>
      <c r="H39" s="94"/>
      <c r="I39" s="148" t="s">
        <v>62</v>
      </c>
      <c r="J39" s="40"/>
      <c r="K39" s="149" t="s">
        <v>68</v>
      </c>
      <c r="L39" s="41"/>
      <c r="M39" s="96" t="s">
        <v>115</v>
      </c>
      <c r="N39" s="97"/>
      <c r="O39" s="96" t="s">
        <v>116</v>
      </c>
      <c r="P39" s="97"/>
      <c r="Q39" s="96" t="s">
        <v>117</v>
      </c>
      <c r="R39" s="94"/>
      <c r="S39" s="148" t="s">
        <v>62</v>
      </c>
      <c r="T39" s="40"/>
      <c r="U39" s="149" t="s">
        <v>68</v>
      </c>
    </row>
    <row r="40" spans="1:21" ht="39" customHeight="1" x14ac:dyDescent="0.55000000000000004">
      <c r="A40" s="62" t="s">
        <v>98</v>
      </c>
      <c r="B40" s="81"/>
      <c r="C40" s="87">
        <f>C29</f>
        <v>0</v>
      </c>
      <c r="D40" s="87"/>
      <c r="E40" s="87">
        <f>E29</f>
        <v>-72591986108</v>
      </c>
      <c r="F40" s="87"/>
      <c r="G40" s="87">
        <f>G29</f>
        <v>21516839723</v>
      </c>
      <c r="H40" s="98"/>
      <c r="I40" s="87">
        <f>I29</f>
        <v>-51075146385</v>
      </c>
      <c r="J40" s="197"/>
      <c r="K40" s="22">
        <f>K29</f>
        <v>0.73887480242674253</v>
      </c>
      <c r="L40" s="197"/>
      <c r="M40" s="87">
        <f>M29</f>
        <v>175113016748</v>
      </c>
      <c r="N40" s="98"/>
      <c r="O40" s="87">
        <f>O29</f>
        <v>376004693769</v>
      </c>
      <c r="P40" s="98"/>
      <c r="Q40" s="87">
        <f>Q29</f>
        <v>394107387014</v>
      </c>
      <c r="R40" s="98"/>
      <c r="S40" s="87">
        <f>S29</f>
        <v>945225097531</v>
      </c>
      <c r="T40" s="21"/>
      <c r="U40" s="22">
        <f>U29</f>
        <v>1.6058646697085215</v>
      </c>
    </row>
    <row r="41" spans="1:21" ht="39" customHeight="1" x14ac:dyDescent="0.5">
      <c r="A41" s="54" t="s">
        <v>44</v>
      </c>
      <c r="C41" s="60">
        <v>0</v>
      </c>
      <c r="D41" s="60"/>
      <c r="E41" s="60">
        <v>-1439139806</v>
      </c>
      <c r="F41" s="60"/>
      <c r="G41" s="60">
        <v>0</v>
      </c>
      <c r="H41" s="60"/>
      <c r="I41" s="60">
        <f>C41+E41+G41</f>
        <v>-1439139806</v>
      </c>
      <c r="J41" s="15"/>
      <c r="K41" s="18">
        <f>I41/$I$181</f>
        <v>2.0819208853701858E-2</v>
      </c>
      <c r="L41" s="15"/>
      <c r="M41" s="60">
        <v>1293838320</v>
      </c>
      <c r="N41" s="88"/>
      <c r="O41" s="60">
        <v>2012380542</v>
      </c>
      <c r="P41" s="60"/>
      <c r="Q41" s="60">
        <v>7738871123</v>
      </c>
      <c r="R41" s="60"/>
      <c r="S41" s="60">
        <f>M41+O41+Q41</f>
        <v>11045089985</v>
      </c>
      <c r="T41" s="33"/>
      <c r="U41" s="18">
        <f>S41/$S$181</f>
        <v>1.876475754504732E-2</v>
      </c>
    </row>
    <row r="42" spans="1:21" ht="39" customHeight="1" x14ac:dyDescent="0.5">
      <c r="A42" s="54" t="s">
        <v>131</v>
      </c>
      <c r="C42" s="60">
        <v>0</v>
      </c>
      <c r="D42" s="60"/>
      <c r="E42" s="60">
        <v>0</v>
      </c>
      <c r="F42" s="60"/>
      <c r="G42" s="60">
        <v>0</v>
      </c>
      <c r="H42" s="88"/>
      <c r="I42" s="60">
        <f>C42+E42+G42</f>
        <v>0</v>
      </c>
      <c r="J42" s="33"/>
      <c r="K42" s="18">
        <f>I42/$I$181</f>
        <v>0</v>
      </c>
      <c r="L42" s="33"/>
      <c r="M42" s="60">
        <v>0</v>
      </c>
      <c r="N42" s="88"/>
      <c r="O42" s="60">
        <v>0</v>
      </c>
      <c r="P42" s="88"/>
      <c r="Q42" s="60">
        <v>10041497421</v>
      </c>
      <c r="R42" s="88"/>
      <c r="S42" s="60">
        <f>M42+O42+Q42</f>
        <v>10041497421</v>
      </c>
      <c r="T42" s="15"/>
      <c r="U42" s="18">
        <f>S42/$S$181</f>
        <v>1.7059731043402901E-2</v>
      </c>
    </row>
    <row r="43" spans="1:21" ht="39" customHeight="1" x14ac:dyDescent="0.5">
      <c r="A43" s="54" t="s">
        <v>29</v>
      </c>
      <c r="C43" s="60">
        <v>0</v>
      </c>
      <c r="D43" s="88"/>
      <c r="E43" s="60">
        <v>-667180568</v>
      </c>
      <c r="F43" s="88"/>
      <c r="G43" s="60">
        <v>0</v>
      </c>
      <c r="H43" s="88"/>
      <c r="I43" s="60">
        <f>C43+E43+G43</f>
        <v>-667180568</v>
      </c>
      <c r="J43" s="33"/>
      <c r="K43" s="18">
        <f>I43/$I$181</f>
        <v>9.6517180126719625E-3</v>
      </c>
      <c r="L43" s="33"/>
      <c r="M43" s="60">
        <v>4898181250</v>
      </c>
      <c r="N43" s="88"/>
      <c r="O43" s="60">
        <v>3669891242</v>
      </c>
      <c r="P43" s="88"/>
      <c r="Q43" s="60">
        <v>1405965334</v>
      </c>
      <c r="R43" s="88"/>
      <c r="S43" s="60">
        <f>M43+O43+Q43</f>
        <v>9974037826</v>
      </c>
      <c r="T43" s="33"/>
      <c r="U43" s="18">
        <f>S43/$S$181</f>
        <v>1.6945122385077688E-2</v>
      </c>
    </row>
    <row r="44" spans="1:21" ht="39" customHeight="1" x14ac:dyDescent="0.5">
      <c r="A44" s="54" t="s">
        <v>77</v>
      </c>
      <c r="C44" s="60">
        <v>0</v>
      </c>
      <c r="D44" s="88"/>
      <c r="E44" s="60">
        <v>0</v>
      </c>
      <c r="F44" s="88"/>
      <c r="G44" s="60">
        <v>0</v>
      </c>
      <c r="H44" s="88"/>
      <c r="I44" s="60">
        <f>C44+E44+G44</f>
        <v>0</v>
      </c>
      <c r="J44" s="33"/>
      <c r="K44" s="18">
        <f>I44/$I$181</f>
        <v>0</v>
      </c>
      <c r="L44" s="33"/>
      <c r="M44" s="60">
        <v>1829673440</v>
      </c>
      <c r="N44" s="88"/>
      <c r="O44" s="60">
        <v>0</v>
      </c>
      <c r="P44" s="88"/>
      <c r="Q44" s="60">
        <v>7288426625</v>
      </c>
      <c r="R44" s="88"/>
      <c r="S44" s="60">
        <f>M44+O44+Q44</f>
        <v>9118100065</v>
      </c>
      <c r="T44" s="33"/>
      <c r="U44" s="18">
        <f>S44/$S$181</f>
        <v>1.5490950026081224E-2</v>
      </c>
    </row>
    <row r="45" spans="1:21" ht="39" customHeight="1" x14ac:dyDescent="0.5">
      <c r="A45" s="54" t="s">
        <v>224</v>
      </c>
      <c r="C45" s="60">
        <v>0</v>
      </c>
      <c r="D45" s="60"/>
      <c r="E45" s="60">
        <v>0</v>
      </c>
      <c r="F45" s="60"/>
      <c r="G45" s="60">
        <v>0</v>
      </c>
      <c r="H45" s="88"/>
      <c r="I45" s="60">
        <f>C45+E45+G45</f>
        <v>0</v>
      </c>
      <c r="J45" s="33"/>
      <c r="K45" s="18">
        <f>I45/$I$181</f>
        <v>0</v>
      </c>
      <c r="L45" s="33"/>
      <c r="M45" s="60">
        <v>0</v>
      </c>
      <c r="N45" s="88"/>
      <c r="O45" s="60">
        <v>0</v>
      </c>
      <c r="P45" s="88"/>
      <c r="Q45" s="60">
        <v>8694525681</v>
      </c>
      <c r="R45" s="88"/>
      <c r="S45" s="60">
        <f>M45+O45+Q45</f>
        <v>8694525681</v>
      </c>
      <c r="T45" s="15"/>
      <c r="U45" s="18">
        <f>S45/$S$181</f>
        <v>1.4771329757812965E-2</v>
      </c>
    </row>
    <row r="46" spans="1:21" ht="39" customHeight="1" x14ac:dyDescent="0.5">
      <c r="A46" s="54" t="s">
        <v>16</v>
      </c>
      <c r="C46" s="60">
        <v>0</v>
      </c>
      <c r="D46" s="60"/>
      <c r="E46" s="60">
        <v>0</v>
      </c>
      <c r="F46" s="60"/>
      <c r="G46" s="60">
        <v>0</v>
      </c>
      <c r="H46" s="60"/>
      <c r="I46" s="60">
        <f>C46+E46+G46</f>
        <v>0</v>
      </c>
      <c r="J46" s="15"/>
      <c r="K46" s="18">
        <f>I46/$I$181</f>
        <v>0</v>
      </c>
      <c r="L46" s="15"/>
      <c r="M46" s="60">
        <v>2964000000</v>
      </c>
      <c r="N46" s="88"/>
      <c r="O46" s="60">
        <v>0</v>
      </c>
      <c r="P46" s="60"/>
      <c r="Q46" s="60">
        <v>5727329100</v>
      </c>
      <c r="R46" s="60"/>
      <c r="S46" s="60">
        <f>M46+O46+Q46</f>
        <v>8691329100</v>
      </c>
      <c r="T46" s="33"/>
      <c r="U46" s="18">
        <f>S46/$S$181</f>
        <v>1.4765899012792365E-2</v>
      </c>
    </row>
    <row r="47" spans="1:21" ht="39" customHeight="1" x14ac:dyDescent="0.5">
      <c r="A47" s="54" t="s">
        <v>33</v>
      </c>
      <c r="C47" s="60">
        <v>0</v>
      </c>
      <c r="D47" s="88"/>
      <c r="E47" s="60">
        <v>-100252967</v>
      </c>
      <c r="F47" s="88"/>
      <c r="G47" s="60">
        <v>7494058</v>
      </c>
      <c r="H47" s="88"/>
      <c r="I47" s="60">
        <f>C47+E47+G47</f>
        <v>-92758909</v>
      </c>
      <c r="J47" s="33"/>
      <c r="K47" s="18">
        <f>I47/$I$181</f>
        <v>1.3418898507714023E-3</v>
      </c>
      <c r="L47" s="33"/>
      <c r="M47" s="60">
        <v>0</v>
      </c>
      <c r="N47" s="88"/>
      <c r="O47" s="60">
        <v>787509494</v>
      </c>
      <c r="P47" s="88"/>
      <c r="Q47" s="60">
        <v>7609496714</v>
      </c>
      <c r="R47" s="88"/>
      <c r="S47" s="60">
        <f>M47+O47+Q47</f>
        <v>8397006208</v>
      </c>
      <c r="T47" s="33"/>
      <c r="U47" s="18">
        <f>S47/$S$181</f>
        <v>1.4265867078617305E-2</v>
      </c>
    </row>
    <row r="48" spans="1:21" ht="39" customHeight="1" x14ac:dyDescent="0.5">
      <c r="A48" s="54" t="s">
        <v>132</v>
      </c>
      <c r="C48" s="60">
        <v>0</v>
      </c>
      <c r="D48" s="60"/>
      <c r="E48" s="60">
        <v>0</v>
      </c>
      <c r="F48" s="60"/>
      <c r="G48" s="60">
        <v>0</v>
      </c>
      <c r="H48" s="88"/>
      <c r="I48" s="60">
        <f>C48+E48+G48</f>
        <v>0</v>
      </c>
      <c r="J48" s="33"/>
      <c r="K48" s="18">
        <f>I48/$I$181</f>
        <v>0</v>
      </c>
      <c r="L48" s="33"/>
      <c r="M48" s="60">
        <v>0</v>
      </c>
      <c r="N48" s="88"/>
      <c r="O48" s="60">
        <v>0</v>
      </c>
      <c r="P48" s="88"/>
      <c r="Q48" s="60">
        <v>8367372544</v>
      </c>
      <c r="R48" s="88"/>
      <c r="S48" s="60">
        <f>M48+O48+Q48</f>
        <v>8367372544</v>
      </c>
      <c r="T48" s="15"/>
      <c r="U48" s="18">
        <f>S48/$S$181</f>
        <v>1.4215521764918042E-2</v>
      </c>
    </row>
    <row r="49" spans="1:21" ht="39" customHeight="1" x14ac:dyDescent="0.5">
      <c r="A49" s="54" t="s">
        <v>133</v>
      </c>
      <c r="C49" s="60">
        <v>0</v>
      </c>
      <c r="D49" s="60"/>
      <c r="E49" s="60">
        <v>0</v>
      </c>
      <c r="F49" s="60"/>
      <c r="G49" s="60">
        <v>0</v>
      </c>
      <c r="H49" s="88"/>
      <c r="I49" s="60">
        <f>C49+E49+G49</f>
        <v>0</v>
      </c>
      <c r="J49" s="33"/>
      <c r="K49" s="18">
        <f>I49/$I$181</f>
        <v>0</v>
      </c>
      <c r="L49" s="33"/>
      <c r="M49" s="60">
        <v>0</v>
      </c>
      <c r="N49" s="88"/>
      <c r="O49" s="60">
        <v>0</v>
      </c>
      <c r="P49" s="88"/>
      <c r="Q49" s="60">
        <v>8187717453</v>
      </c>
      <c r="R49" s="88"/>
      <c r="S49" s="60">
        <f>M49+O49+Q49</f>
        <v>8187717453</v>
      </c>
      <c r="T49" s="15"/>
      <c r="U49" s="18">
        <f>S49/$S$181</f>
        <v>1.3910301596596489E-2</v>
      </c>
    </row>
    <row r="50" spans="1:21" ht="39" customHeight="1" x14ac:dyDescent="0.5">
      <c r="A50" s="54" t="s">
        <v>225</v>
      </c>
      <c r="C50" s="60">
        <v>0</v>
      </c>
      <c r="D50" s="60"/>
      <c r="E50" s="60">
        <v>0</v>
      </c>
      <c r="F50" s="60"/>
      <c r="G50" s="60">
        <v>0</v>
      </c>
      <c r="H50" s="88"/>
      <c r="I50" s="60">
        <f>C50+E50+G50</f>
        <v>0</v>
      </c>
      <c r="J50" s="33"/>
      <c r="K50" s="18">
        <f>I50/$I$181</f>
        <v>0</v>
      </c>
      <c r="L50" s="33"/>
      <c r="M50" s="60">
        <v>0</v>
      </c>
      <c r="N50" s="88"/>
      <c r="O50" s="60">
        <v>0</v>
      </c>
      <c r="P50" s="88"/>
      <c r="Q50" s="60">
        <v>8033896220</v>
      </c>
      <c r="R50" s="88"/>
      <c r="S50" s="60">
        <f>M50+O50+Q50</f>
        <v>8033896220</v>
      </c>
      <c r="T50" s="15"/>
      <c r="U50" s="18">
        <f>S50/$S$181</f>
        <v>1.3648971164119688E-2</v>
      </c>
    </row>
    <row r="51" spans="1:21" ht="39" customHeight="1" x14ac:dyDescent="0.5">
      <c r="A51" s="54" t="s">
        <v>37</v>
      </c>
      <c r="C51" s="60">
        <v>0</v>
      </c>
      <c r="D51" s="60"/>
      <c r="E51" s="60">
        <v>0</v>
      </c>
      <c r="F51" s="60"/>
      <c r="G51" s="60">
        <v>0</v>
      </c>
      <c r="H51" s="60"/>
      <c r="I51" s="60">
        <f>C51+E51+G51</f>
        <v>0</v>
      </c>
      <c r="J51" s="15"/>
      <c r="K51" s="18">
        <f>I51/$I$181</f>
        <v>0</v>
      </c>
      <c r="L51" s="15"/>
      <c r="M51" s="60">
        <v>11765482</v>
      </c>
      <c r="N51" s="88"/>
      <c r="O51" s="60">
        <v>0</v>
      </c>
      <c r="P51" s="60"/>
      <c r="Q51" s="60">
        <v>6752387980</v>
      </c>
      <c r="R51" s="60"/>
      <c r="S51" s="60">
        <f>M51+O51+Q51</f>
        <v>6764153462</v>
      </c>
      <c r="T51" s="33"/>
      <c r="U51" s="18">
        <f>S51/$S$181</f>
        <v>1.1491775973242328E-2</v>
      </c>
    </row>
    <row r="52" spans="1:21" ht="39" customHeight="1" x14ac:dyDescent="0.5">
      <c r="A52" s="54" t="s">
        <v>226</v>
      </c>
      <c r="C52" s="60">
        <v>0</v>
      </c>
      <c r="D52" s="60"/>
      <c r="E52" s="60">
        <v>0</v>
      </c>
      <c r="F52" s="60"/>
      <c r="G52" s="60">
        <v>0</v>
      </c>
      <c r="H52" s="88"/>
      <c r="I52" s="60">
        <f>C52+E52+G52</f>
        <v>0</v>
      </c>
      <c r="J52" s="33"/>
      <c r="K52" s="18">
        <f>I52/$I$181</f>
        <v>0</v>
      </c>
      <c r="L52" s="33"/>
      <c r="M52" s="60">
        <v>0</v>
      </c>
      <c r="N52" s="88"/>
      <c r="O52" s="60">
        <v>0</v>
      </c>
      <c r="P52" s="88"/>
      <c r="Q52" s="60">
        <v>6591023021</v>
      </c>
      <c r="R52" s="88"/>
      <c r="S52" s="60">
        <f>M52+O52+Q52</f>
        <v>6591023021</v>
      </c>
      <c r="T52" s="15"/>
      <c r="U52" s="18">
        <f>S52/$S$181</f>
        <v>1.1197640682950972E-2</v>
      </c>
    </row>
    <row r="53" spans="1:21" ht="39" customHeight="1" x14ac:dyDescent="0.5">
      <c r="A53" s="54" t="s">
        <v>164</v>
      </c>
      <c r="C53" s="60">
        <v>0</v>
      </c>
      <c r="D53" s="88"/>
      <c r="E53" s="60">
        <v>809785451</v>
      </c>
      <c r="F53" s="88"/>
      <c r="G53" s="60">
        <v>264725447</v>
      </c>
      <c r="H53" s="88"/>
      <c r="I53" s="60">
        <f>C53+E53+G53</f>
        <v>1074510898</v>
      </c>
      <c r="J53" s="33"/>
      <c r="K53" s="18">
        <f>I53/$I$181</f>
        <v>-1.5544331904221357E-2</v>
      </c>
      <c r="L53" s="33"/>
      <c r="M53" s="60">
        <v>0</v>
      </c>
      <c r="N53" s="88"/>
      <c r="O53" s="60">
        <v>4205610818</v>
      </c>
      <c r="P53" s="88"/>
      <c r="Q53" s="60">
        <v>2116963539</v>
      </c>
      <c r="R53" s="88"/>
      <c r="S53" s="60">
        <f>M53+O53+Q53</f>
        <v>6322574357</v>
      </c>
      <c r="T53" s="33"/>
      <c r="U53" s="18">
        <f>S53/$S$181</f>
        <v>1.0741567070142658E-2</v>
      </c>
    </row>
    <row r="54" spans="1:21" ht="39" customHeight="1" x14ac:dyDescent="0.5">
      <c r="A54" s="54" t="s">
        <v>163</v>
      </c>
      <c r="C54" s="60">
        <v>0</v>
      </c>
      <c r="D54" s="88"/>
      <c r="E54" s="60">
        <v>-1917514831</v>
      </c>
      <c r="F54" s="88"/>
      <c r="G54" s="60">
        <v>0</v>
      </c>
      <c r="H54" s="88"/>
      <c r="I54" s="60">
        <f>C54+E54+G54</f>
        <v>-1917514831</v>
      </c>
      <c r="J54" s="33"/>
      <c r="K54" s="18">
        <f>I54/$I$181</f>
        <v>2.7739585535902982E-2</v>
      </c>
      <c r="L54" s="33"/>
      <c r="M54" s="60">
        <v>0</v>
      </c>
      <c r="N54" s="88"/>
      <c r="O54" s="60">
        <v>1691845887</v>
      </c>
      <c r="P54" s="88"/>
      <c r="Q54" s="60">
        <v>4406039034</v>
      </c>
      <c r="R54" s="88"/>
      <c r="S54" s="60">
        <f>M54+O54+Q54</f>
        <v>6097884921</v>
      </c>
      <c r="T54" s="33"/>
      <c r="U54" s="18">
        <f>S54/$S$181</f>
        <v>1.0359837016770583E-2</v>
      </c>
    </row>
    <row r="55" spans="1:21" ht="39" customHeight="1" x14ac:dyDescent="0.5">
      <c r="A55" s="54" t="s">
        <v>134</v>
      </c>
      <c r="C55" s="60">
        <v>0</v>
      </c>
      <c r="D55" s="60"/>
      <c r="E55" s="60">
        <v>0</v>
      </c>
      <c r="F55" s="60"/>
      <c r="G55" s="60">
        <v>0</v>
      </c>
      <c r="H55" s="88"/>
      <c r="I55" s="60">
        <f>C55+E55+G55</f>
        <v>0</v>
      </c>
      <c r="J55" s="33"/>
      <c r="K55" s="18">
        <f>I55/$I$181</f>
        <v>0</v>
      </c>
      <c r="L55" s="33"/>
      <c r="M55" s="60">
        <v>0</v>
      </c>
      <c r="N55" s="88"/>
      <c r="O55" s="60">
        <v>0</v>
      </c>
      <c r="P55" s="88"/>
      <c r="Q55" s="60">
        <v>5648574079</v>
      </c>
      <c r="R55" s="88"/>
      <c r="S55" s="60">
        <f>M55+O55+Q55</f>
        <v>5648574079</v>
      </c>
      <c r="T55" s="15"/>
      <c r="U55" s="18">
        <f>S55/$S$181</f>
        <v>9.5964924877589373E-3</v>
      </c>
    </row>
    <row r="56" spans="1:21" ht="39" customHeight="1" x14ac:dyDescent="0.5">
      <c r="A56" s="54" t="s">
        <v>25</v>
      </c>
      <c r="C56" s="60">
        <v>0</v>
      </c>
      <c r="D56" s="60"/>
      <c r="E56" s="60">
        <v>0</v>
      </c>
      <c r="F56" s="60"/>
      <c r="G56" s="60">
        <v>0</v>
      </c>
      <c r="H56" s="60"/>
      <c r="I56" s="60">
        <f>C56+E56+G56</f>
        <v>0</v>
      </c>
      <c r="J56" s="15"/>
      <c r="K56" s="18">
        <f>I56/$I$181</f>
        <v>0</v>
      </c>
      <c r="L56" s="15"/>
      <c r="M56" s="60">
        <v>5971559400</v>
      </c>
      <c r="N56" s="88"/>
      <c r="O56" s="60">
        <v>0</v>
      </c>
      <c r="P56" s="60"/>
      <c r="Q56" s="60">
        <v>-1079766932</v>
      </c>
      <c r="R56" s="60"/>
      <c r="S56" s="60">
        <f>M56+O56+Q56</f>
        <v>4891792468</v>
      </c>
      <c r="T56" s="33"/>
      <c r="U56" s="18">
        <f>S56/$S$181</f>
        <v>8.310778793778081E-3</v>
      </c>
    </row>
    <row r="57" spans="1:21" ht="39" customHeight="1" x14ac:dyDescent="0.5">
      <c r="A57" s="54" t="s">
        <v>135</v>
      </c>
      <c r="C57" s="60">
        <v>0</v>
      </c>
      <c r="D57" s="60"/>
      <c r="E57" s="60">
        <v>0</v>
      </c>
      <c r="F57" s="60"/>
      <c r="G57" s="60">
        <v>0</v>
      </c>
      <c r="H57" s="88"/>
      <c r="I57" s="60">
        <f>C57+E57+G57</f>
        <v>0</v>
      </c>
      <c r="J57" s="33"/>
      <c r="K57" s="18">
        <f>I57/$I$181</f>
        <v>0</v>
      </c>
      <c r="L57" s="33"/>
      <c r="M57" s="60">
        <v>0</v>
      </c>
      <c r="N57" s="88"/>
      <c r="O57" s="60">
        <v>0</v>
      </c>
      <c r="P57" s="88"/>
      <c r="Q57" s="60">
        <v>4653581121</v>
      </c>
      <c r="R57" s="88"/>
      <c r="S57" s="60">
        <f>M57+O57+Q57</f>
        <v>4653581121</v>
      </c>
      <c r="T57" s="15"/>
      <c r="U57" s="18">
        <f>S57/$S$181</f>
        <v>7.9060760546419868E-3</v>
      </c>
    </row>
    <row r="58" spans="1:21" ht="39" customHeight="1" thickBot="1" x14ac:dyDescent="0.55000000000000004">
      <c r="A58" s="54" t="s">
        <v>18</v>
      </c>
      <c r="C58" s="61">
        <v>0</v>
      </c>
      <c r="D58" s="88"/>
      <c r="E58" s="61">
        <v>-2580171076</v>
      </c>
      <c r="F58" s="88"/>
      <c r="G58" s="61">
        <v>211562631</v>
      </c>
      <c r="H58" s="88"/>
      <c r="I58" s="61">
        <f>C58+E58+G58</f>
        <v>-2368608445</v>
      </c>
      <c r="J58" s="33"/>
      <c r="K58" s="17">
        <f>I58/$I$181</f>
        <v>3.4265297717084336E-2</v>
      </c>
      <c r="L58" s="33"/>
      <c r="M58" s="61">
        <v>832000000</v>
      </c>
      <c r="N58" s="88"/>
      <c r="O58" s="61">
        <v>1942550964</v>
      </c>
      <c r="P58" s="88"/>
      <c r="Q58" s="61">
        <v>1277343183</v>
      </c>
      <c r="R58" s="88"/>
      <c r="S58" s="61">
        <f>M58+O58+Q58</f>
        <v>4051894147</v>
      </c>
      <c r="T58" s="33"/>
      <c r="U58" s="17">
        <f>S58/$S$181</f>
        <v>6.8838562084970944E-3</v>
      </c>
    </row>
    <row r="59" spans="1:21" ht="39" customHeight="1" thickBot="1" x14ac:dyDescent="0.55000000000000004">
      <c r="A59" s="62" t="s">
        <v>97</v>
      </c>
      <c r="C59" s="61">
        <f>SUM(C40:C58)</f>
        <v>0</v>
      </c>
      <c r="D59" s="88"/>
      <c r="E59" s="61">
        <f>SUM(E40:E58)</f>
        <v>-78486459905</v>
      </c>
      <c r="F59" s="88"/>
      <c r="G59" s="61">
        <f>SUM(G40:G58)</f>
        <v>22000621859</v>
      </c>
      <c r="H59" s="88"/>
      <c r="I59" s="61">
        <f>SUM(I40:I58)</f>
        <v>-56485838046</v>
      </c>
      <c r="J59" s="33"/>
      <c r="K59" s="17">
        <f>SUM(K40:K58)</f>
        <v>0.81714817049265365</v>
      </c>
      <c r="L59" s="33"/>
      <c r="M59" s="61">
        <f>SUM(M40:M58)</f>
        <v>192914034640</v>
      </c>
      <c r="N59" s="88"/>
      <c r="O59" s="61">
        <f>SUM(O40:O58)</f>
        <v>390314482716</v>
      </c>
      <c r="P59" s="88"/>
      <c r="Q59" s="61">
        <f>SUM(Q40:Q58)</f>
        <v>497568630254</v>
      </c>
      <c r="R59" s="88"/>
      <c r="S59" s="61">
        <f>SUM(S40:S58)</f>
        <v>1080797147610</v>
      </c>
      <c r="T59" s="33"/>
      <c r="U59" s="17">
        <f>SUM(U40:U58)</f>
        <v>1.83619114537077</v>
      </c>
    </row>
    <row r="60" spans="1:21" ht="39" customHeight="1" x14ac:dyDescent="0.5">
      <c r="A60" s="54"/>
      <c r="C60" s="60"/>
      <c r="D60" s="88"/>
      <c r="E60" s="60"/>
      <c r="F60" s="88"/>
      <c r="G60" s="60"/>
      <c r="H60" s="88"/>
      <c r="I60" s="60"/>
      <c r="J60" s="33"/>
      <c r="K60" s="18"/>
      <c r="L60" s="33"/>
      <c r="M60" s="60"/>
      <c r="N60" s="88"/>
      <c r="O60" s="60"/>
      <c r="P60" s="88"/>
      <c r="Q60" s="60"/>
      <c r="R60" s="88"/>
      <c r="S60" s="60"/>
      <c r="T60" s="33"/>
      <c r="U60" s="18"/>
    </row>
    <row r="61" spans="1:21" ht="39" customHeight="1" x14ac:dyDescent="0.5">
      <c r="A61" s="157" t="s">
        <v>0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</row>
    <row r="62" spans="1:21" ht="39" customHeight="1" x14ac:dyDescent="0.5">
      <c r="A62" s="157" t="s">
        <v>65</v>
      </c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</row>
    <row r="63" spans="1:21" ht="39" customHeight="1" x14ac:dyDescent="0.5">
      <c r="A63" s="157" t="s">
        <v>156</v>
      </c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  <row r="64" spans="1:21" ht="39" customHeight="1" x14ac:dyDescent="0.5"/>
    <row r="65" spans="1:21" ht="39" customHeight="1" x14ac:dyDescent="0.5">
      <c r="A65" s="160" t="s">
        <v>237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</row>
    <row r="66" spans="1:21" ht="39" customHeight="1" x14ac:dyDescent="1">
      <c r="A66" s="150"/>
      <c r="B66" s="150"/>
      <c r="C66" s="156" t="s">
        <v>99</v>
      </c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</row>
    <row r="67" spans="1:21" ht="39" customHeight="1" thickBot="1" x14ac:dyDescent="0.95">
      <c r="C67" s="174" t="s">
        <v>157</v>
      </c>
      <c r="D67" s="174"/>
      <c r="E67" s="174"/>
      <c r="F67" s="174"/>
      <c r="G67" s="174"/>
      <c r="H67" s="174"/>
      <c r="I67" s="174"/>
      <c r="J67" s="174"/>
      <c r="K67" s="174"/>
      <c r="L67" s="27"/>
      <c r="M67" s="174" t="s">
        <v>158</v>
      </c>
      <c r="N67" s="174"/>
      <c r="O67" s="174"/>
      <c r="P67" s="174"/>
      <c r="Q67" s="174"/>
      <c r="R67" s="174"/>
      <c r="S67" s="174"/>
      <c r="T67" s="174"/>
      <c r="U67" s="174"/>
    </row>
    <row r="68" spans="1:21" ht="39" customHeight="1" thickBot="1" x14ac:dyDescent="0.9">
      <c r="A68" s="154" t="s">
        <v>72</v>
      </c>
      <c r="B68" s="94"/>
      <c r="C68" s="147" t="s">
        <v>73</v>
      </c>
      <c r="D68" s="94"/>
      <c r="E68" s="147" t="s">
        <v>74</v>
      </c>
      <c r="F68" s="94"/>
      <c r="G68" s="147" t="s">
        <v>75</v>
      </c>
      <c r="H68" s="95"/>
      <c r="I68" s="159" t="s">
        <v>47</v>
      </c>
      <c r="J68" s="159"/>
      <c r="K68" s="159"/>
      <c r="L68" s="41"/>
      <c r="M68" s="147" t="s">
        <v>73</v>
      </c>
      <c r="N68" s="94"/>
      <c r="O68" s="147" t="s">
        <v>74</v>
      </c>
      <c r="P68" s="94"/>
      <c r="Q68" s="147" t="s">
        <v>75</v>
      </c>
      <c r="R68" s="95"/>
      <c r="S68" s="159" t="s">
        <v>47</v>
      </c>
      <c r="T68" s="159"/>
      <c r="U68" s="159"/>
    </row>
    <row r="69" spans="1:21" ht="39" customHeight="1" thickBot="1" x14ac:dyDescent="0.9">
      <c r="A69" s="155"/>
      <c r="B69" s="94"/>
      <c r="C69" s="96" t="s">
        <v>115</v>
      </c>
      <c r="D69" s="97"/>
      <c r="E69" s="96" t="s">
        <v>116</v>
      </c>
      <c r="F69" s="97"/>
      <c r="G69" s="96" t="s">
        <v>117</v>
      </c>
      <c r="H69" s="94"/>
      <c r="I69" s="148" t="s">
        <v>62</v>
      </c>
      <c r="J69" s="40"/>
      <c r="K69" s="149" t="s">
        <v>68</v>
      </c>
      <c r="L69" s="41"/>
      <c r="M69" s="96" t="s">
        <v>115</v>
      </c>
      <c r="N69" s="97"/>
      <c r="O69" s="96" t="s">
        <v>116</v>
      </c>
      <c r="P69" s="97"/>
      <c r="Q69" s="96" t="s">
        <v>117</v>
      </c>
      <c r="R69" s="94"/>
      <c r="S69" s="148" t="s">
        <v>62</v>
      </c>
      <c r="T69" s="40"/>
      <c r="U69" s="149" t="s">
        <v>68</v>
      </c>
    </row>
    <row r="70" spans="1:21" ht="39" customHeight="1" x14ac:dyDescent="0.5">
      <c r="A70" s="62" t="s">
        <v>98</v>
      </c>
      <c r="C70" s="87">
        <f>C59</f>
        <v>0</v>
      </c>
      <c r="D70" s="87"/>
      <c r="E70" s="87">
        <f>E59</f>
        <v>-78486459905</v>
      </c>
      <c r="F70" s="87"/>
      <c r="G70" s="87">
        <f>G59</f>
        <v>22000621859</v>
      </c>
      <c r="H70" s="98"/>
      <c r="I70" s="87">
        <f>I59</f>
        <v>-56485838046</v>
      </c>
      <c r="J70" s="197"/>
      <c r="K70" s="22">
        <f>K59</f>
        <v>0.81714817049265365</v>
      </c>
      <c r="L70" s="197"/>
      <c r="M70" s="87">
        <f>M59</f>
        <v>192914034640</v>
      </c>
      <c r="N70" s="98"/>
      <c r="O70" s="87">
        <f>O59</f>
        <v>390314482716</v>
      </c>
      <c r="P70" s="98"/>
      <c r="Q70" s="87">
        <f>Q59</f>
        <v>497568630254</v>
      </c>
      <c r="R70" s="98"/>
      <c r="S70" s="87">
        <f>S59</f>
        <v>1080797147610</v>
      </c>
      <c r="T70" s="21"/>
      <c r="U70" s="22">
        <f>U59</f>
        <v>1.83619114537077</v>
      </c>
    </row>
    <row r="71" spans="1:21" ht="39" customHeight="1" x14ac:dyDescent="0.5">
      <c r="A71" s="54" t="s">
        <v>200</v>
      </c>
      <c r="C71" s="60">
        <v>0</v>
      </c>
      <c r="D71" s="88"/>
      <c r="E71" s="60">
        <v>0</v>
      </c>
      <c r="F71" s="88"/>
      <c r="G71" s="60">
        <v>0</v>
      </c>
      <c r="H71" s="88"/>
      <c r="I71" s="60">
        <f>C71+E71+G71</f>
        <v>0</v>
      </c>
      <c r="J71" s="33"/>
      <c r="K71" s="18">
        <f>I71/$I$181</f>
        <v>0</v>
      </c>
      <c r="L71" s="33"/>
      <c r="M71" s="60">
        <v>0</v>
      </c>
      <c r="N71" s="88"/>
      <c r="O71" s="60">
        <v>0</v>
      </c>
      <c r="P71" s="88"/>
      <c r="Q71" s="60">
        <v>3601154562</v>
      </c>
      <c r="R71" s="88"/>
      <c r="S71" s="60">
        <f>M71+O71+Q71</f>
        <v>3601154562</v>
      </c>
      <c r="T71" s="33"/>
      <c r="U71" s="18">
        <f>S71/$S$181</f>
        <v>6.1180843551245255E-3</v>
      </c>
    </row>
    <row r="72" spans="1:21" ht="39" customHeight="1" x14ac:dyDescent="0.5">
      <c r="A72" s="54" t="s">
        <v>136</v>
      </c>
      <c r="C72" s="60">
        <v>0</v>
      </c>
      <c r="D72" s="60"/>
      <c r="E72" s="60">
        <v>0</v>
      </c>
      <c r="F72" s="60"/>
      <c r="G72" s="60">
        <v>0</v>
      </c>
      <c r="H72" s="88"/>
      <c r="I72" s="60">
        <f>C72+E72+G72</f>
        <v>0</v>
      </c>
      <c r="J72" s="33"/>
      <c r="K72" s="18">
        <f>I72/$I$181</f>
        <v>0</v>
      </c>
      <c r="L72" s="33"/>
      <c r="M72" s="60">
        <v>0</v>
      </c>
      <c r="N72" s="88"/>
      <c r="O72" s="60">
        <v>0</v>
      </c>
      <c r="P72" s="88"/>
      <c r="Q72" s="60">
        <v>3569790982</v>
      </c>
      <c r="R72" s="88"/>
      <c r="S72" s="60">
        <f>M72+O72+Q72</f>
        <v>3569790982</v>
      </c>
      <c r="T72" s="15"/>
      <c r="U72" s="18">
        <f>S72/$S$181</f>
        <v>6.0648000473240496E-3</v>
      </c>
    </row>
    <row r="73" spans="1:21" ht="39" customHeight="1" x14ac:dyDescent="0.5">
      <c r="A73" s="54" t="s">
        <v>201</v>
      </c>
      <c r="C73" s="60">
        <v>0</v>
      </c>
      <c r="D73" s="88"/>
      <c r="E73" s="60">
        <v>0</v>
      </c>
      <c r="F73" s="88"/>
      <c r="G73" s="60">
        <v>0</v>
      </c>
      <c r="H73" s="88"/>
      <c r="I73" s="60">
        <f>C73+E73+G73</f>
        <v>0</v>
      </c>
      <c r="J73" s="33"/>
      <c r="K73" s="18">
        <f>I73/$I$181</f>
        <v>0</v>
      </c>
      <c r="L73" s="33"/>
      <c r="M73" s="60">
        <v>0</v>
      </c>
      <c r="N73" s="88"/>
      <c r="O73" s="60">
        <v>0</v>
      </c>
      <c r="P73" s="88"/>
      <c r="Q73" s="60">
        <v>3149222500</v>
      </c>
      <c r="R73" s="88"/>
      <c r="S73" s="60">
        <f>M73+O73+Q73</f>
        <v>3149222500</v>
      </c>
      <c r="T73" s="33"/>
      <c r="U73" s="18">
        <f>S73/$S$181</f>
        <v>5.3502865751353847E-3</v>
      </c>
    </row>
    <row r="74" spans="1:21" ht="39" customHeight="1" x14ac:dyDescent="0.5">
      <c r="A74" s="54" t="s">
        <v>202</v>
      </c>
      <c r="C74" s="60">
        <v>0</v>
      </c>
      <c r="D74" s="88"/>
      <c r="E74" s="60">
        <v>0</v>
      </c>
      <c r="F74" s="88"/>
      <c r="G74" s="60">
        <v>0</v>
      </c>
      <c r="H74" s="88"/>
      <c r="I74" s="60">
        <f>C74+E74+G74</f>
        <v>0</v>
      </c>
      <c r="J74" s="33"/>
      <c r="K74" s="18">
        <f>I74/$I$181</f>
        <v>0</v>
      </c>
      <c r="L74" s="33"/>
      <c r="M74" s="60">
        <v>0</v>
      </c>
      <c r="N74" s="88"/>
      <c r="O74" s="60">
        <v>0</v>
      </c>
      <c r="P74" s="88"/>
      <c r="Q74" s="60">
        <v>2975052000</v>
      </c>
      <c r="R74" s="88"/>
      <c r="S74" s="60">
        <f>M74+O74+Q74</f>
        <v>2975052000</v>
      </c>
      <c r="T74" s="33"/>
      <c r="U74" s="18">
        <f>S74/$S$181</f>
        <v>5.0543843046750988E-3</v>
      </c>
    </row>
    <row r="75" spans="1:21" ht="39" customHeight="1" x14ac:dyDescent="0.5">
      <c r="A75" s="54" t="s">
        <v>137</v>
      </c>
      <c r="C75" s="60">
        <v>0</v>
      </c>
      <c r="D75" s="60"/>
      <c r="E75" s="60">
        <v>0</v>
      </c>
      <c r="F75" s="60"/>
      <c r="G75" s="60">
        <v>0</v>
      </c>
      <c r="H75" s="88"/>
      <c r="I75" s="60">
        <f>C75+E75+G75</f>
        <v>0</v>
      </c>
      <c r="J75" s="33"/>
      <c r="K75" s="18">
        <f>I75/$I$181</f>
        <v>0</v>
      </c>
      <c r="L75" s="33"/>
      <c r="M75" s="60">
        <v>0</v>
      </c>
      <c r="N75" s="88"/>
      <c r="O75" s="60">
        <v>0</v>
      </c>
      <c r="P75" s="88"/>
      <c r="Q75" s="60">
        <v>2845967378</v>
      </c>
      <c r="R75" s="88"/>
      <c r="S75" s="60">
        <f>M75+O75+Q75</f>
        <v>2845967378</v>
      </c>
      <c r="T75" s="15"/>
      <c r="U75" s="18">
        <f>S75/$S$181</f>
        <v>4.8350794698649117E-3</v>
      </c>
    </row>
    <row r="76" spans="1:21" ht="39" customHeight="1" x14ac:dyDescent="0.5">
      <c r="A76" s="54" t="s">
        <v>138</v>
      </c>
      <c r="C76" s="60">
        <v>0</v>
      </c>
      <c r="D76" s="60"/>
      <c r="E76" s="60">
        <v>0</v>
      </c>
      <c r="F76" s="60"/>
      <c r="G76" s="60">
        <v>0</v>
      </c>
      <c r="H76" s="88"/>
      <c r="I76" s="60">
        <f>C76+E76+G76</f>
        <v>0</v>
      </c>
      <c r="J76" s="33"/>
      <c r="K76" s="18">
        <f>I76/$I$181</f>
        <v>0</v>
      </c>
      <c r="L76" s="33"/>
      <c r="M76" s="60">
        <v>0</v>
      </c>
      <c r="N76" s="88"/>
      <c r="O76" s="60">
        <v>0</v>
      </c>
      <c r="P76" s="88"/>
      <c r="Q76" s="60">
        <v>2722447714</v>
      </c>
      <c r="R76" s="88"/>
      <c r="S76" s="60">
        <f>M76+O76+Q76</f>
        <v>2722447714</v>
      </c>
      <c r="T76" s="15"/>
      <c r="U76" s="18">
        <f>S76/$S$181</f>
        <v>4.6252290702616973E-3</v>
      </c>
    </row>
    <row r="77" spans="1:21" ht="39" customHeight="1" x14ac:dyDescent="0.5">
      <c r="A77" s="54" t="s">
        <v>139</v>
      </c>
      <c r="C77" s="60">
        <v>0</v>
      </c>
      <c r="D77" s="60"/>
      <c r="E77" s="60">
        <v>0</v>
      </c>
      <c r="F77" s="60"/>
      <c r="G77" s="60">
        <v>0</v>
      </c>
      <c r="H77" s="88"/>
      <c r="I77" s="60">
        <f>C77+E77+G77</f>
        <v>0</v>
      </c>
      <c r="J77" s="33"/>
      <c r="K77" s="18">
        <f>I77/$I$181</f>
        <v>0</v>
      </c>
      <c r="L77" s="33"/>
      <c r="M77" s="60">
        <v>0</v>
      </c>
      <c r="N77" s="88"/>
      <c r="O77" s="60">
        <v>0</v>
      </c>
      <c r="P77" s="88"/>
      <c r="Q77" s="60">
        <v>2432450151</v>
      </c>
      <c r="R77" s="88"/>
      <c r="S77" s="60">
        <f>M77+O77+Q77</f>
        <v>2432450151</v>
      </c>
      <c r="T77" s="15"/>
      <c r="U77" s="18">
        <f>S77/$S$181</f>
        <v>4.1325455370591754E-3</v>
      </c>
    </row>
    <row r="78" spans="1:21" ht="39" customHeight="1" x14ac:dyDescent="0.5">
      <c r="A78" s="54" t="s">
        <v>140</v>
      </c>
      <c r="C78" s="60">
        <v>0</v>
      </c>
      <c r="D78" s="60"/>
      <c r="E78" s="60">
        <v>0</v>
      </c>
      <c r="F78" s="60"/>
      <c r="G78" s="60">
        <v>0</v>
      </c>
      <c r="H78" s="88"/>
      <c r="I78" s="60">
        <f>C78+E78+G78</f>
        <v>0</v>
      </c>
      <c r="J78" s="33"/>
      <c r="K78" s="18">
        <f>I78/$I$181</f>
        <v>0</v>
      </c>
      <c r="L78" s="33"/>
      <c r="M78" s="60">
        <v>0</v>
      </c>
      <c r="N78" s="88"/>
      <c r="O78" s="60">
        <v>0</v>
      </c>
      <c r="P78" s="88"/>
      <c r="Q78" s="60">
        <v>2299163039</v>
      </c>
      <c r="R78" s="88"/>
      <c r="S78" s="60">
        <f>M78+O78+Q78</f>
        <v>2299163039</v>
      </c>
      <c r="T78" s="15"/>
      <c r="U78" s="18">
        <f>S78/$S$181</f>
        <v>3.9061009952803187E-3</v>
      </c>
    </row>
    <row r="79" spans="1:21" ht="39" customHeight="1" x14ac:dyDescent="0.5">
      <c r="A79" s="54" t="s">
        <v>203</v>
      </c>
      <c r="C79" s="60">
        <v>0</v>
      </c>
      <c r="D79" s="88"/>
      <c r="E79" s="60">
        <v>0</v>
      </c>
      <c r="F79" s="88"/>
      <c r="G79" s="60">
        <v>0</v>
      </c>
      <c r="H79" s="88"/>
      <c r="I79" s="60">
        <f>C79+E79+G79</f>
        <v>0</v>
      </c>
      <c r="J79" s="33"/>
      <c r="K79" s="18">
        <f>I79/$I$181</f>
        <v>0</v>
      </c>
      <c r="L79" s="33"/>
      <c r="M79" s="60">
        <v>0</v>
      </c>
      <c r="N79" s="88"/>
      <c r="O79" s="60">
        <v>0</v>
      </c>
      <c r="P79" s="88"/>
      <c r="Q79" s="60">
        <v>2052398649</v>
      </c>
      <c r="R79" s="88"/>
      <c r="S79" s="60">
        <f>M79+O79+Q79</f>
        <v>2052398649</v>
      </c>
      <c r="T79" s="33"/>
      <c r="U79" s="18">
        <f>S79/$S$181</f>
        <v>3.4868672945689611E-3</v>
      </c>
    </row>
    <row r="80" spans="1:21" ht="39" customHeight="1" x14ac:dyDescent="0.5">
      <c r="A80" s="54" t="s">
        <v>14</v>
      </c>
      <c r="C80" s="60">
        <v>0</v>
      </c>
      <c r="D80" s="60"/>
      <c r="E80" s="60">
        <v>0</v>
      </c>
      <c r="F80" s="60"/>
      <c r="G80" s="60">
        <v>0</v>
      </c>
      <c r="H80" s="60"/>
      <c r="I80" s="60">
        <f>C80+E80+G80</f>
        <v>0</v>
      </c>
      <c r="J80" s="15"/>
      <c r="K80" s="18">
        <f>I80/$I$181</f>
        <v>0</v>
      </c>
      <c r="L80" s="15"/>
      <c r="M80" s="60">
        <v>700000000</v>
      </c>
      <c r="N80" s="88"/>
      <c r="O80" s="60">
        <v>0</v>
      </c>
      <c r="P80" s="60"/>
      <c r="Q80" s="60">
        <v>1209353338</v>
      </c>
      <c r="R80" s="60"/>
      <c r="S80" s="60">
        <f>M80+O80+Q80</f>
        <v>1909353338</v>
      </c>
      <c r="T80" s="33"/>
      <c r="U80" s="18">
        <f>S80/$S$181</f>
        <v>3.2438443239533993E-3</v>
      </c>
    </row>
    <row r="81" spans="1:21" ht="39" customHeight="1" x14ac:dyDescent="0.5">
      <c r="A81" s="54" t="s">
        <v>141</v>
      </c>
      <c r="C81" s="60">
        <v>0</v>
      </c>
      <c r="D81" s="60"/>
      <c r="E81" s="60">
        <v>0</v>
      </c>
      <c r="F81" s="60"/>
      <c r="G81" s="60">
        <v>0</v>
      </c>
      <c r="H81" s="88"/>
      <c r="I81" s="60">
        <f>C81+E81+G81</f>
        <v>0</v>
      </c>
      <c r="J81" s="33"/>
      <c r="K81" s="18">
        <f>I81/$I$181</f>
        <v>0</v>
      </c>
      <c r="L81" s="33"/>
      <c r="M81" s="60">
        <v>0</v>
      </c>
      <c r="N81" s="88"/>
      <c r="O81" s="60">
        <v>0</v>
      </c>
      <c r="P81" s="88"/>
      <c r="Q81" s="60">
        <v>1879149631</v>
      </c>
      <c r="R81" s="88"/>
      <c r="S81" s="60">
        <f>M81+O81+Q81</f>
        <v>1879149631</v>
      </c>
      <c r="T81" s="15"/>
      <c r="U81" s="18">
        <f>S81/$S$181</f>
        <v>3.1925305510836126E-3</v>
      </c>
    </row>
    <row r="82" spans="1:21" ht="39" customHeight="1" x14ac:dyDescent="0.5">
      <c r="A82" s="54" t="s">
        <v>165</v>
      </c>
      <c r="C82" s="60">
        <v>0</v>
      </c>
      <c r="D82" s="88"/>
      <c r="E82" s="60">
        <v>-549716458</v>
      </c>
      <c r="F82" s="88"/>
      <c r="G82" s="60">
        <v>0</v>
      </c>
      <c r="H82" s="88"/>
      <c r="I82" s="60">
        <f>C82+E82+G82</f>
        <v>-549716458</v>
      </c>
      <c r="J82" s="33"/>
      <c r="K82" s="18">
        <f>I82/$I$181</f>
        <v>7.9524322110365048E-3</v>
      </c>
      <c r="L82" s="33"/>
      <c r="M82" s="60">
        <v>0</v>
      </c>
      <c r="N82" s="88"/>
      <c r="O82" s="60">
        <v>1815077544</v>
      </c>
      <c r="P82" s="88"/>
      <c r="Q82" s="60">
        <v>0</v>
      </c>
      <c r="R82" s="88"/>
      <c r="S82" s="60">
        <f>M82+O82+Q82</f>
        <v>1815077544</v>
      </c>
      <c r="T82" s="33"/>
      <c r="U82" s="18">
        <f>S82/$S$181</f>
        <v>3.0836770080529098E-3</v>
      </c>
    </row>
    <row r="83" spans="1:21" ht="39" customHeight="1" x14ac:dyDescent="0.5">
      <c r="A83" s="54" t="s">
        <v>205</v>
      </c>
      <c r="C83" s="60">
        <v>0</v>
      </c>
      <c r="D83" s="60"/>
      <c r="E83" s="60">
        <v>0</v>
      </c>
      <c r="F83" s="60"/>
      <c r="G83" s="60">
        <v>0</v>
      </c>
      <c r="H83" s="60"/>
      <c r="I83" s="60">
        <f>C83+E83+G83</f>
        <v>0</v>
      </c>
      <c r="J83" s="15"/>
      <c r="K83" s="18">
        <f>I83/$I$181</f>
        <v>0</v>
      </c>
      <c r="L83" s="15"/>
      <c r="M83" s="60">
        <v>0</v>
      </c>
      <c r="N83" s="88"/>
      <c r="O83" s="60">
        <v>0</v>
      </c>
      <c r="P83" s="60"/>
      <c r="Q83" s="60">
        <v>1683940890</v>
      </c>
      <c r="R83" s="60"/>
      <c r="S83" s="60">
        <f>M83+O83+Q83</f>
        <v>1683940890</v>
      </c>
      <c r="T83" s="33"/>
      <c r="U83" s="18">
        <f>S83/$S$181</f>
        <v>2.8608859288565768E-3</v>
      </c>
    </row>
    <row r="84" spans="1:21" ht="39" customHeight="1" x14ac:dyDescent="0.5">
      <c r="A84" s="54" t="s">
        <v>204</v>
      </c>
      <c r="C84" s="60">
        <v>0</v>
      </c>
      <c r="D84" s="60"/>
      <c r="E84" s="60">
        <v>0</v>
      </c>
      <c r="F84" s="60"/>
      <c r="G84" s="60">
        <v>0</v>
      </c>
      <c r="H84" s="60"/>
      <c r="I84" s="60">
        <f>C84+E84+G84</f>
        <v>0</v>
      </c>
      <c r="J84" s="15"/>
      <c r="K84" s="18">
        <f>I84/$I$181</f>
        <v>0</v>
      </c>
      <c r="L84" s="15"/>
      <c r="M84" s="60">
        <v>0</v>
      </c>
      <c r="N84" s="88"/>
      <c r="O84" s="60">
        <v>0</v>
      </c>
      <c r="P84" s="60"/>
      <c r="Q84" s="60">
        <v>1679926800</v>
      </c>
      <c r="R84" s="60"/>
      <c r="S84" s="60">
        <f>M84+O84+Q84</f>
        <v>1679926800</v>
      </c>
      <c r="T84" s="33"/>
      <c r="U84" s="18">
        <f>S84/$S$181</f>
        <v>2.8540662989833669E-3</v>
      </c>
    </row>
    <row r="85" spans="1:21" ht="39" customHeight="1" x14ac:dyDescent="0.5">
      <c r="A85" s="54" t="s">
        <v>166</v>
      </c>
      <c r="C85" s="60">
        <v>0</v>
      </c>
      <c r="D85" s="88"/>
      <c r="E85" s="60">
        <v>-1447709028</v>
      </c>
      <c r="F85" s="88"/>
      <c r="G85" s="60">
        <v>1014840563</v>
      </c>
      <c r="H85" s="88"/>
      <c r="I85" s="60">
        <f>C85+E85+G85</f>
        <v>-432868465</v>
      </c>
      <c r="J85" s="33"/>
      <c r="K85" s="18">
        <f>I85/$I$181</f>
        <v>6.2620594201091354E-3</v>
      </c>
      <c r="L85" s="33"/>
      <c r="M85" s="60">
        <v>0</v>
      </c>
      <c r="N85" s="88"/>
      <c r="O85" s="60">
        <v>465361722</v>
      </c>
      <c r="P85" s="88"/>
      <c r="Q85" s="60">
        <v>1014840563</v>
      </c>
      <c r="R85" s="88"/>
      <c r="S85" s="60">
        <f>M85+O85+Q85</f>
        <v>1480202285</v>
      </c>
      <c r="T85" s="33"/>
      <c r="U85" s="18">
        <f>S85/$S$181</f>
        <v>2.5147497243907728E-3</v>
      </c>
    </row>
    <row r="86" spans="1:21" ht="39" customHeight="1" x14ac:dyDescent="0.5">
      <c r="A86" s="54" t="s">
        <v>142</v>
      </c>
      <c r="C86" s="60">
        <v>0</v>
      </c>
      <c r="D86" s="60"/>
      <c r="E86" s="60">
        <v>0</v>
      </c>
      <c r="F86" s="60"/>
      <c r="G86" s="60">
        <v>0</v>
      </c>
      <c r="H86" s="88"/>
      <c r="I86" s="60">
        <f>C86+E86+G86</f>
        <v>0</v>
      </c>
      <c r="J86" s="33"/>
      <c r="K86" s="18">
        <f>I86/$I$181</f>
        <v>0</v>
      </c>
      <c r="L86" s="33"/>
      <c r="M86" s="60">
        <v>0</v>
      </c>
      <c r="N86" s="88"/>
      <c r="O86" s="60">
        <v>0</v>
      </c>
      <c r="P86" s="88"/>
      <c r="Q86" s="60">
        <v>1100694816</v>
      </c>
      <c r="R86" s="88"/>
      <c r="S86" s="60">
        <f>M86+O86+Q86</f>
        <v>1100694816</v>
      </c>
      <c r="T86" s="15"/>
      <c r="U86" s="18">
        <f>S86/$S$181</f>
        <v>1.8699957520835421E-3</v>
      </c>
    </row>
    <row r="87" spans="1:21" ht="39" customHeight="1" x14ac:dyDescent="0.5">
      <c r="A87" s="54" t="s">
        <v>206</v>
      </c>
      <c r="C87" s="60">
        <v>0</v>
      </c>
      <c r="D87" s="60"/>
      <c r="E87" s="60">
        <v>0</v>
      </c>
      <c r="F87" s="60"/>
      <c r="G87" s="60">
        <v>0</v>
      </c>
      <c r="H87" s="88"/>
      <c r="I87" s="60">
        <f>C87+E87+G87</f>
        <v>0</v>
      </c>
      <c r="J87" s="33"/>
      <c r="K87" s="18">
        <f>I87/$I$181</f>
        <v>0</v>
      </c>
      <c r="L87" s="33"/>
      <c r="M87" s="60">
        <v>0</v>
      </c>
      <c r="N87" s="88"/>
      <c r="O87" s="60">
        <v>0</v>
      </c>
      <c r="P87" s="88"/>
      <c r="Q87" s="60">
        <v>972281837</v>
      </c>
      <c r="R87" s="88"/>
      <c r="S87" s="60">
        <f>M87+O87+Q87</f>
        <v>972281837</v>
      </c>
      <c r="T87" s="33"/>
      <c r="U87" s="18">
        <f>S87/$S$181</f>
        <v>1.6518319870218983E-3</v>
      </c>
    </row>
    <row r="88" spans="1:21" ht="39" customHeight="1" thickBot="1" x14ac:dyDescent="0.55000000000000004">
      <c r="A88" s="54" t="s">
        <v>78</v>
      </c>
      <c r="C88" s="61">
        <v>0</v>
      </c>
      <c r="D88" s="60"/>
      <c r="E88" s="61">
        <v>0</v>
      </c>
      <c r="F88" s="60"/>
      <c r="G88" s="61">
        <v>0</v>
      </c>
      <c r="H88" s="60"/>
      <c r="I88" s="61">
        <f>C88+E88+G88</f>
        <v>0</v>
      </c>
      <c r="J88" s="15"/>
      <c r="K88" s="17">
        <f>I88/$I$181</f>
        <v>0</v>
      </c>
      <c r="L88" s="15"/>
      <c r="M88" s="61">
        <v>112842070</v>
      </c>
      <c r="N88" s="88"/>
      <c r="O88" s="61">
        <v>0</v>
      </c>
      <c r="P88" s="60"/>
      <c r="Q88" s="61">
        <v>849323015</v>
      </c>
      <c r="R88" s="60"/>
      <c r="S88" s="61">
        <f>M88+O88+Q88</f>
        <v>962165085</v>
      </c>
      <c r="T88" s="33"/>
      <c r="U88" s="17">
        <f>S88/$S$181</f>
        <v>1.6346444042424745E-3</v>
      </c>
    </row>
    <row r="89" spans="1:21" ht="39" customHeight="1" thickBot="1" x14ac:dyDescent="0.6">
      <c r="A89" s="62" t="s">
        <v>97</v>
      </c>
      <c r="B89" s="81"/>
      <c r="C89" s="64">
        <f>SUM(C70:C88)</f>
        <v>0</v>
      </c>
      <c r="D89" s="87"/>
      <c r="E89" s="64">
        <f>SUM(E70:E88)</f>
        <v>-80483885391</v>
      </c>
      <c r="F89" s="87"/>
      <c r="G89" s="64">
        <f>SUM(G70:G88)</f>
        <v>23015462422</v>
      </c>
      <c r="H89" s="87"/>
      <c r="I89" s="64">
        <f>SUM(I70:I88)</f>
        <v>-57468422969</v>
      </c>
      <c r="J89" s="21"/>
      <c r="K89" s="20">
        <f>SUM(K70:K88)</f>
        <v>0.83136266212379928</v>
      </c>
      <c r="L89" s="21"/>
      <c r="M89" s="64">
        <f>SUM(M70:M88)</f>
        <v>193726876710</v>
      </c>
      <c r="N89" s="98"/>
      <c r="O89" s="64">
        <f>SUM(O70:O88)</f>
        <v>392594921982</v>
      </c>
      <c r="P89" s="87"/>
      <c r="Q89" s="64">
        <f>SUM(Q70:Q88)</f>
        <v>533605788119</v>
      </c>
      <c r="R89" s="87"/>
      <c r="S89" s="64">
        <f>SUM(S70:S88)</f>
        <v>1119927586811</v>
      </c>
      <c r="T89" s="197"/>
      <c r="U89" s="20">
        <f>SUM(U70:U88)</f>
        <v>1.9026707489987322</v>
      </c>
    </row>
    <row r="90" spans="1:21" ht="39" customHeight="1" x14ac:dyDescent="0.55000000000000004">
      <c r="A90" s="62"/>
      <c r="B90" s="81"/>
      <c r="C90" s="87"/>
      <c r="D90" s="87"/>
      <c r="E90" s="87"/>
      <c r="F90" s="87"/>
      <c r="G90" s="87"/>
      <c r="H90" s="87"/>
      <c r="I90" s="87"/>
      <c r="J90" s="21"/>
      <c r="K90" s="22"/>
      <c r="L90" s="21"/>
      <c r="M90" s="87"/>
      <c r="N90" s="98"/>
      <c r="O90" s="87"/>
      <c r="P90" s="87"/>
      <c r="Q90" s="87"/>
      <c r="R90" s="87"/>
      <c r="S90" s="87"/>
      <c r="T90" s="197"/>
      <c r="U90" s="22"/>
    </row>
    <row r="91" spans="1:21" ht="39" customHeight="1" x14ac:dyDescent="0.5">
      <c r="A91" s="157" t="s">
        <v>0</v>
      </c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</row>
    <row r="92" spans="1:21" ht="39" customHeight="1" x14ac:dyDescent="0.5">
      <c r="A92" s="157" t="s">
        <v>65</v>
      </c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</row>
    <row r="93" spans="1:21" ht="39" customHeight="1" x14ac:dyDescent="0.5">
      <c r="A93" s="157" t="s">
        <v>156</v>
      </c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</row>
    <row r="94" spans="1:21" ht="39" customHeight="1" x14ac:dyDescent="0.5"/>
    <row r="95" spans="1:21" ht="39" customHeight="1" x14ac:dyDescent="0.5">
      <c r="A95" s="160" t="s">
        <v>237</v>
      </c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</row>
    <row r="96" spans="1:21" ht="39" customHeight="1" x14ac:dyDescent="1">
      <c r="A96" s="150"/>
      <c r="B96" s="150"/>
      <c r="C96" s="156" t="s">
        <v>99</v>
      </c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</row>
    <row r="97" spans="1:21" ht="39" customHeight="1" thickBot="1" x14ac:dyDescent="0.95">
      <c r="C97" s="174" t="s">
        <v>157</v>
      </c>
      <c r="D97" s="174"/>
      <c r="E97" s="174"/>
      <c r="F97" s="174"/>
      <c r="G97" s="174"/>
      <c r="H97" s="174"/>
      <c r="I97" s="174"/>
      <c r="J97" s="174"/>
      <c r="K97" s="174"/>
      <c r="L97" s="27"/>
      <c r="M97" s="174" t="s">
        <v>158</v>
      </c>
      <c r="N97" s="174"/>
      <c r="O97" s="174"/>
      <c r="P97" s="174"/>
      <c r="Q97" s="174"/>
      <c r="R97" s="174"/>
      <c r="S97" s="174"/>
      <c r="T97" s="174"/>
      <c r="U97" s="174"/>
    </row>
    <row r="98" spans="1:21" ht="39" customHeight="1" thickBot="1" x14ac:dyDescent="0.9">
      <c r="A98" s="154" t="s">
        <v>72</v>
      </c>
      <c r="B98" s="94"/>
      <c r="C98" s="147" t="s">
        <v>73</v>
      </c>
      <c r="D98" s="94"/>
      <c r="E98" s="147" t="s">
        <v>74</v>
      </c>
      <c r="F98" s="94"/>
      <c r="G98" s="147" t="s">
        <v>75</v>
      </c>
      <c r="H98" s="95"/>
      <c r="I98" s="159" t="s">
        <v>47</v>
      </c>
      <c r="J98" s="159"/>
      <c r="K98" s="159"/>
      <c r="L98" s="41"/>
      <c r="M98" s="147" t="s">
        <v>73</v>
      </c>
      <c r="N98" s="94"/>
      <c r="O98" s="147" t="s">
        <v>74</v>
      </c>
      <c r="P98" s="94"/>
      <c r="Q98" s="147" t="s">
        <v>75</v>
      </c>
      <c r="R98" s="95"/>
      <c r="S98" s="159" t="s">
        <v>47</v>
      </c>
      <c r="T98" s="159"/>
      <c r="U98" s="159"/>
    </row>
    <row r="99" spans="1:21" ht="39" customHeight="1" thickBot="1" x14ac:dyDescent="0.9">
      <c r="A99" s="155"/>
      <c r="B99" s="94"/>
      <c r="C99" s="96" t="s">
        <v>115</v>
      </c>
      <c r="D99" s="97"/>
      <c r="E99" s="96" t="s">
        <v>116</v>
      </c>
      <c r="F99" s="97"/>
      <c r="G99" s="96" t="s">
        <v>117</v>
      </c>
      <c r="H99" s="94"/>
      <c r="I99" s="148" t="s">
        <v>62</v>
      </c>
      <c r="J99" s="40"/>
      <c r="K99" s="149" t="s">
        <v>68</v>
      </c>
      <c r="L99" s="41"/>
      <c r="M99" s="96" t="s">
        <v>115</v>
      </c>
      <c r="N99" s="97"/>
      <c r="O99" s="96" t="s">
        <v>116</v>
      </c>
      <c r="P99" s="97"/>
      <c r="Q99" s="96" t="s">
        <v>117</v>
      </c>
      <c r="R99" s="94"/>
      <c r="S99" s="148" t="s">
        <v>62</v>
      </c>
      <c r="T99" s="40"/>
      <c r="U99" s="149" t="s">
        <v>68</v>
      </c>
    </row>
    <row r="100" spans="1:21" ht="39" customHeight="1" x14ac:dyDescent="0.55000000000000004">
      <c r="A100" s="62" t="s">
        <v>98</v>
      </c>
      <c r="B100" s="81"/>
      <c r="C100" s="87">
        <f>C89</f>
        <v>0</v>
      </c>
      <c r="D100" s="87"/>
      <c r="E100" s="87">
        <f>E89</f>
        <v>-80483885391</v>
      </c>
      <c r="F100" s="87"/>
      <c r="G100" s="87">
        <f>G89</f>
        <v>23015462422</v>
      </c>
      <c r="H100" s="98"/>
      <c r="I100" s="87">
        <f>I89</f>
        <v>-57468422969</v>
      </c>
      <c r="J100" s="197"/>
      <c r="K100" s="22">
        <f>K89</f>
        <v>0.83136266212379928</v>
      </c>
      <c r="L100" s="197"/>
      <c r="M100" s="87">
        <f>M89</f>
        <v>193726876710</v>
      </c>
      <c r="N100" s="98"/>
      <c r="O100" s="87">
        <f>O89</f>
        <v>392594921982</v>
      </c>
      <c r="P100" s="98"/>
      <c r="Q100" s="87">
        <f>Q89</f>
        <v>533605788119</v>
      </c>
      <c r="R100" s="98"/>
      <c r="S100" s="87">
        <f>S89</f>
        <v>1119927586811</v>
      </c>
      <c r="T100" s="197"/>
      <c r="U100" s="22">
        <f>U89</f>
        <v>1.9026707489987322</v>
      </c>
    </row>
    <row r="101" spans="1:21" ht="39" customHeight="1" x14ac:dyDescent="0.5">
      <c r="A101" s="54" t="s">
        <v>227</v>
      </c>
      <c r="C101" s="60">
        <v>0</v>
      </c>
      <c r="D101" s="60"/>
      <c r="E101" s="60">
        <v>0</v>
      </c>
      <c r="F101" s="60"/>
      <c r="G101" s="60">
        <v>0</v>
      </c>
      <c r="H101" s="88"/>
      <c r="I101" s="60">
        <f>C101+E101+G101</f>
        <v>0</v>
      </c>
      <c r="J101" s="33"/>
      <c r="K101" s="18">
        <f>I101/$I$181</f>
        <v>0</v>
      </c>
      <c r="L101" s="33"/>
      <c r="M101" s="60">
        <v>0</v>
      </c>
      <c r="N101" s="88"/>
      <c r="O101" s="60">
        <v>0</v>
      </c>
      <c r="P101" s="88"/>
      <c r="Q101" s="60">
        <v>739629290</v>
      </c>
      <c r="R101" s="88"/>
      <c r="S101" s="60">
        <f>M101+O101+Q101</f>
        <v>739629290</v>
      </c>
      <c r="T101" s="15"/>
      <c r="U101" s="18">
        <f>S101/$S$181</f>
        <v>1.2565732211248701E-3</v>
      </c>
    </row>
    <row r="102" spans="1:21" ht="39" customHeight="1" x14ac:dyDescent="0.5">
      <c r="A102" s="54" t="s">
        <v>207</v>
      </c>
      <c r="C102" s="60">
        <v>0</v>
      </c>
      <c r="D102" s="60"/>
      <c r="E102" s="60">
        <v>0</v>
      </c>
      <c r="F102" s="60"/>
      <c r="G102" s="60">
        <v>0</v>
      </c>
      <c r="H102" s="60"/>
      <c r="I102" s="60">
        <f>C102+E102+G102</f>
        <v>0</v>
      </c>
      <c r="J102" s="15"/>
      <c r="K102" s="18">
        <f>I102/$I$181</f>
        <v>0</v>
      </c>
      <c r="L102" s="15"/>
      <c r="M102" s="60">
        <v>0</v>
      </c>
      <c r="N102" s="88"/>
      <c r="O102" s="60">
        <v>0</v>
      </c>
      <c r="P102" s="60"/>
      <c r="Q102" s="60">
        <v>691113080</v>
      </c>
      <c r="R102" s="60"/>
      <c r="S102" s="60">
        <f>M102+O102+Q102</f>
        <v>691113080</v>
      </c>
      <c r="T102" s="33"/>
      <c r="U102" s="18">
        <f>S102/$S$181</f>
        <v>1.1741479155011965E-3</v>
      </c>
    </row>
    <row r="103" spans="1:21" ht="39" customHeight="1" x14ac:dyDescent="0.5">
      <c r="A103" s="54" t="s">
        <v>208</v>
      </c>
      <c r="C103" s="60">
        <v>0</v>
      </c>
      <c r="D103" s="60"/>
      <c r="E103" s="60">
        <v>0</v>
      </c>
      <c r="F103" s="60"/>
      <c r="G103" s="60">
        <v>0</v>
      </c>
      <c r="H103" s="60"/>
      <c r="I103" s="60">
        <f>C103+E103+G103</f>
        <v>0</v>
      </c>
      <c r="J103" s="15"/>
      <c r="K103" s="18">
        <f>I103/$I$181</f>
        <v>0</v>
      </c>
      <c r="L103" s="15"/>
      <c r="M103" s="60">
        <v>0</v>
      </c>
      <c r="N103" s="88"/>
      <c r="O103" s="60">
        <v>0</v>
      </c>
      <c r="P103" s="60"/>
      <c r="Q103" s="60">
        <v>650579159</v>
      </c>
      <c r="R103" s="60"/>
      <c r="S103" s="60">
        <f>M103+O103+Q103</f>
        <v>650579159</v>
      </c>
      <c r="T103" s="33"/>
      <c r="U103" s="18">
        <f>S103/$S$181</f>
        <v>1.1052839043479998E-3</v>
      </c>
    </row>
    <row r="104" spans="1:21" ht="39" customHeight="1" x14ac:dyDescent="0.5">
      <c r="A104" s="54" t="s">
        <v>143</v>
      </c>
      <c r="C104" s="60">
        <v>0</v>
      </c>
      <c r="D104" s="60"/>
      <c r="E104" s="60">
        <v>0</v>
      </c>
      <c r="F104" s="60"/>
      <c r="G104" s="60">
        <v>0</v>
      </c>
      <c r="H104" s="88"/>
      <c r="I104" s="60">
        <f>C104+E104+G104</f>
        <v>0</v>
      </c>
      <c r="J104" s="33"/>
      <c r="K104" s="18">
        <f>I104/$I$181</f>
        <v>0</v>
      </c>
      <c r="L104" s="33"/>
      <c r="M104" s="60">
        <v>0</v>
      </c>
      <c r="N104" s="88"/>
      <c r="O104" s="60">
        <v>0</v>
      </c>
      <c r="P104" s="88"/>
      <c r="Q104" s="60">
        <v>638684427</v>
      </c>
      <c r="R104" s="88"/>
      <c r="S104" s="60">
        <f>M104+O104+Q104</f>
        <v>638684427</v>
      </c>
      <c r="T104" s="15"/>
      <c r="U104" s="18">
        <f>S104/$S$181</f>
        <v>1.0850756704317132E-3</v>
      </c>
    </row>
    <row r="105" spans="1:21" ht="39" customHeight="1" x14ac:dyDescent="0.5">
      <c r="A105" s="54" t="s">
        <v>228</v>
      </c>
      <c r="C105" s="60">
        <v>0</v>
      </c>
      <c r="D105" s="60"/>
      <c r="E105" s="60">
        <v>0</v>
      </c>
      <c r="F105" s="60"/>
      <c r="G105" s="60">
        <v>0</v>
      </c>
      <c r="H105" s="88"/>
      <c r="I105" s="60">
        <f>C105+E105+G105</f>
        <v>0</v>
      </c>
      <c r="J105" s="33"/>
      <c r="K105" s="18">
        <f>I105/$I$181</f>
        <v>0</v>
      </c>
      <c r="L105" s="33"/>
      <c r="M105" s="60">
        <v>0</v>
      </c>
      <c r="N105" s="88"/>
      <c r="O105" s="60">
        <v>0</v>
      </c>
      <c r="P105" s="88"/>
      <c r="Q105" s="60">
        <v>569880595</v>
      </c>
      <c r="R105" s="88"/>
      <c r="S105" s="60">
        <f>M105+O105+Q105</f>
        <v>569880595</v>
      </c>
      <c r="T105" s="15"/>
      <c r="U105" s="18">
        <f>S105/$S$181</f>
        <v>9.6818325693362895E-4</v>
      </c>
    </row>
    <row r="106" spans="1:21" ht="39" customHeight="1" x14ac:dyDescent="0.5">
      <c r="A106" s="54" t="s">
        <v>76</v>
      </c>
      <c r="C106" s="60">
        <v>0</v>
      </c>
      <c r="D106" s="88"/>
      <c r="E106" s="60">
        <v>0</v>
      </c>
      <c r="F106" s="88"/>
      <c r="G106" s="60">
        <v>0</v>
      </c>
      <c r="H106" s="88"/>
      <c r="I106" s="60">
        <f>C106+E106+G106</f>
        <v>0</v>
      </c>
      <c r="J106" s="33"/>
      <c r="K106" s="18">
        <f>I106/$I$181</f>
        <v>0</v>
      </c>
      <c r="L106" s="33"/>
      <c r="M106" s="60">
        <v>2688000000</v>
      </c>
      <c r="N106" s="88"/>
      <c r="O106" s="60">
        <v>0</v>
      </c>
      <c r="P106" s="88"/>
      <c r="Q106" s="60">
        <v>-2291214960</v>
      </c>
      <c r="R106" s="88"/>
      <c r="S106" s="60">
        <f>M106+O106+Q106</f>
        <v>396785040</v>
      </c>
      <c r="T106" s="33"/>
      <c r="U106" s="18">
        <f>S106/$S$181</f>
        <v>6.7410723527046963E-4</v>
      </c>
    </row>
    <row r="107" spans="1:21" ht="39" customHeight="1" x14ac:dyDescent="0.5">
      <c r="A107" s="54" t="s">
        <v>144</v>
      </c>
      <c r="C107" s="60">
        <v>0</v>
      </c>
      <c r="D107" s="60"/>
      <c r="E107" s="60">
        <v>0</v>
      </c>
      <c r="F107" s="60"/>
      <c r="G107" s="60">
        <v>0</v>
      </c>
      <c r="H107" s="88"/>
      <c r="I107" s="60">
        <f>C107+E107+G107</f>
        <v>0</v>
      </c>
      <c r="J107" s="33"/>
      <c r="K107" s="18">
        <f>I107/$I$181</f>
        <v>0</v>
      </c>
      <c r="L107" s="33"/>
      <c r="M107" s="60">
        <v>0</v>
      </c>
      <c r="N107" s="88"/>
      <c r="O107" s="60">
        <v>0</v>
      </c>
      <c r="P107" s="88"/>
      <c r="Q107" s="60">
        <v>391285672</v>
      </c>
      <c r="R107" s="88"/>
      <c r="S107" s="60">
        <f>M107+O107+Q107</f>
        <v>391285672</v>
      </c>
      <c r="T107" s="15"/>
      <c r="U107" s="18">
        <f>S107/$S$181</f>
        <v>6.6476423242385304E-4</v>
      </c>
    </row>
    <row r="108" spans="1:21" ht="39" customHeight="1" x14ac:dyDescent="0.5">
      <c r="A108" s="54" t="s">
        <v>197</v>
      </c>
      <c r="C108" s="60">
        <v>0</v>
      </c>
      <c r="D108" s="88"/>
      <c r="E108" s="60">
        <v>-3033699</v>
      </c>
      <c r="F108" s="88"/>
      <c r="G108" s="60">
        <v>0</v>
      </c>
      <c r="H108" s="88"/>
      <c r="I108" s="60">
        <f>C108+E108+G108</f>
        <v>-3033699</v>
      </c>
      <c r="J108" s="33"/>
      <c r="K108" s="18">
        <f>I108/$I$181</f>
        <v>4.3886780712301745E-5</v>
      </c>
      <c r="L108" s="33"/>
      <c r="M108" s="60">
        <v>0</v>
      </c>
      <c r="N108" s="88"/>
      <c r="O108" s="60">
        <v>368160213</v>
      </c>
      <c r="P108" s="88"/>
      <c r="Q108" s="60">
        <v>0</v>
      </c>
      <c r="R108" s="88"/>
      <c r="S108" s="60">
        <f>M108+O108+Q108</f>
        <v>368160213</v>
      </c>
      <c r="T108" s="33"/>
      <c r="U108" s="18">
        <f>S108/$S$181</f>
        <v>6.2547585796585788E-4</v>
      </c>
    </row>
    <row r="109" spans="1:21" ht="39" customHeight="1" x14ac:dyDescent="0.5">
      <c r="A109" s="54" t="s">
        <v>211</v>
      </c>
      <c r="C109" s="60">
        <v>0</v>
      </c>
      <c r="D109" s="60"/>
      <c r="E109" s="60">
        <v>0</v>
      </c>
      <c r="F109" s="60"/>
      <c r="G109" s="60">
        <v>0</v>
      </c>
      <c r="H109" s="88"/>
      <c r="I109" s="60">
        <f>C109+E109+G109</f>
        <v>0</v>
      </c>
      <c r="J109" s="33"/>
      <c r="K109" s="18">
        <f>I109/$I$181</f>
        <v>0</v>
      </c>
      <c r="L109" s="33"/>
      <c r="M109" s="60">
        <v>0</v>
      </c>
      <c r="N109" s="88"/>
      <c r="O109" s="60">
        <v>0</v>
      </c>
      <c r="P109" s="88"/>
      <c r="Q109" s="60">
        <v>257526257</v>
      </c>
      <c r="R109" s="88"/>
      <c r="S109" s="60">
        <f>M109+O109+Q109</f>
        <v>257526257</v>
      </c>
      <c r="T109" s="15"/>
      <c r="U109" s="18">
        <f>S109/$S$181</f>
        <v>4.3751728420966281E-4</v>
      </c>
    </row>
    <row r="110" spans="1:21" ht="39" customHeight="1" x14ac:dyDescent="0.5">
      <c r="A110" s="54" t="s">
        <v>209</v>
      </c>
      <c r="C110" s="60">
        <v>0</v>
      </c>
      <c r="D110" s="60"/>
      <c r="E110" s="60">
        <v>0</v>
      </c>
      <c r="F110" s="60"/>
      <c r="G110" s="60">
        <v>0</v>
      </c>
      <c r="H110" s="88"/>
      <c r="I110" s="60">
        <f>C110+E110+G110</f>
        <v>0</v>
      </c>
      <c r="J110" s="33"/>
      <c r="K110" s="18">
        <f>I110/$I$181</f>
        <v>0</v>
      </c>
      <c r="L110" s="33"/>
      <c r="M110" s="60">
        <v>0</v>
      </c>
      <c r="N110" s="88"/>
      <c r="O110" s="60">
        <v>0</v>
      </c>
      <c r="P110" s="88"/>
      <c r="Q110" s="60">
        <v>148350555</v>
      </c>
      <c r="R110" s="88"/>
      <c r="S110" s="60">
        <f>M110+O110+Q110</f>
        <v>148350555</v>
      </c>
      <c r="T110" s="33"/>
      <c r="U110" s="18">
        <f>S110/$S$181</f>
        <v>2.5203617173139833E-4</v>
      </c>
    </row>
    <row r="111" spans="1:21" ht="39" customHeight="1" x14ac:dyDescent="0.5">
      <c r="A111" s="54" t="s">
        <v>229</v>
      </c>
      <c r="C111" s="60">
        <v>0</v>
      </c>
      <c r="D111" s="60"/>
      <c r="E111" s="60">
        <v>0</v>
      </c>
      <c r="F111" s="60"/>
      <c r="G111" s="60">
        <v>0</v>
      </c>
      <c r="H111" s="88"/>
      <c r="I111" s="60">
        <f>C111+E111+G111</f>
        <v>0</v>
      </c>
      <c r="J111" s="33"/>
      <c r="K111" s="18">
        <f>I111/$I$181</f>
        <v>0</v>
      </c>
      <c r="L111" s="33"/>
      <c r="M111" s="60">
        <v>0</v>
      </c>
      <c r="N111" s="88"/>
      <c r="O111" s="60">
        <v>0</v>
      </c>
      <c r="P111" s="88"/>
      <c r="Q111" s="60">
        <v>120105126</v>
      </c>
      <c r="R111" s="88"/>
      <c r="S111" s="60">
        <f>M111+O111+Q111</f>
        <v>120105126</v>
      </c>
      <c r="T111" s="15"/>
      <c r="U111" s="18">
        <f>S111/$S$181</f>
        <v>2.0404936241969051E-4</v>
      </c>
    </row>
    <row r="112" spans="1:21" ht="39" customHeight="1" x14ac:dyDescent="0.5">
      <c r="A112" s="54" t="s">
        <v>210</v>
      </c>
      <c r="C112" s="60">
        <v>0</v>
      </c>
      <c r="D112" s="60"/>
      <c r="E112" s="60">
        <v>0</v>
      </c>
      <c r="F112" s="60"/>
      <c r="G112" s="60">
        <v>0</v>
      </c>
      <c r="H112" s="88"/>
      <c r="I112" s="60">
        <f>C112+E112+G112</f>
        <v>0</v>
      </c>
      <c r="J112" s="33"/>
      <c r="K112" s="18">
        <f>I112/$I$181</f>
        <v>0</v>
      </c>
      <c r="L112" s="33"/>
      <c r="M112" s="60">
        <v>0</v>
      </c>
      <c r="N112" s="88"/>
      <c r="O112" s="60">
        <v>0</v>
      </c>
      <c r="P112" s="88"/>
      <c r="Q112" s="60">
        <v>100351395</v>
      </c>
      <c r="R112" s="88"/>
      <c r="S112" s="60">
        <f>M112+O112+Q112</f>
        <v>100351395</v>
      </c>
      <c r="T112" s="33"/>
      <c r="U112" s="18">
        <f>S112/$S$181</f>
        <v>1.7048929425107567E-4</v>
      </c>
    </row>
    <row r="113" spans="1:21" ht="39" customHeight="1" x14ac:dyDescent="0.5">
      <c r="A113" s="54" t="s">
        <v>212</v>
      </c>
      <c r="C113" s="60">
        <v>0</v>
      </c>
      <c r="D113" s="60"/>
      <c r="E113" s="60">
        <v>0</v>
      </c>
      <c r="F113" s="60"/>
      <c r="G113" s="60">
        <v>0</v>
      </c>
      <c r="H113" s="88"/>
      <c r="I113" s="60">
        <f>C113+E113+G113</f>
        <v>0</v>
      </c>
      <c r="J113" s="33"/>
      <c r="K113" s="18">
        <f>I113/$I$181</f>
        <v>0</v>
      </c>
      <c r="L113" s="33"/>
      <c r="M113" s="60">
        <v>0</v>
      </c>
      <c r="N113" s="88"/>
      <c r="O113" s="60">
        <v>0</v>
      </c>
      <c r="P113" s="88"/>
      <c r="Q113" s="60">
        <v>75052261</v>
      </c>
      <c r="R113" s="88"/>
      <c r="S113" s="60">
        <f>M113+O113+Q113</f>
        <v>75052261</v>
      </c>
      <c r="T113" s="15"/>
      <c r="U113" s="18">
        <f>S113/$S$181</f>
        <v>1.2750801331498711E-4</v>
      </c>
    </row>
    <row r="114" spans="1:21" ht="39" customHeight="1" x14ac:dyDescent="0.5">
      <c r="A114" s="54" t="s">
        <v>145</v>
      </c>
      <c r="C114" s="60">
        <v>0</v>
      </c>
      <c r="D114" s="60"/>
      <c r="E114" s="60">
        <v>0</v>
      </c>
      <c r="F114" s="60"/>
      <c r="G114" s="60">
        <v>0</v>
      </c>
      <c r="H114" s="88"/>
      <c r="I114" s="60">
        <f>C114+E114+G114</f>
        <v>0</v>
      </c>
      <c r="J114" s="33"/>
      <c r="K114" s="18">
        <f>I114/$I$181</f>
        <v>0</v>
      </c>
      <c r="L114" s="33"/>
      <c r="M114" s="60">
        <v>0</v>
      </c>
      <c r="N114" s="88"/>
      <c r="O114" s="60">
        <v>0</v>
      </c>
      <c r="P114" s="88"/>
      <c r="Q114" s="60">
        <v>65180344</v>
      </c>
      <c r="R114" s="88"/>
      <c r="S114" s="60">
        <f>M114+O114+Q114</f>
        <v>65180344</v>
      </c>
      <c r="T114" s="15"/>
      <c r="U114" s="18">
        <f>S114/$S$181</f>
        <v>1.1073638635120453E-4</v>
      </c>
    </row>
    <row r="115" spans="1:21" ht="39" customHeight="1" x14ac:dyDescent="0.5">
      <c r="A115" s="54" t="s">
        <v>146</v>
      </c>
      <c r="C115" s="60">
        <v>0</v>
      </c>
      <c r="D115" s="60"/>
      <c r="E115" s="60">
        <v>0</v>
      </c>
      <c r="F115" s="60"/>
      <c r="G115" s="60">
        <v>0</v>
      </c>
      <c r="H115" s="88"/>
      <c r="I115" s="60">
        <f>C115+E115+G115</f>
        <v>0</v>
      </c>
      <c r="J115" s="33"/>
      <c r="K115" s="18">
        <f>I115/$I$181</f>
        <v>0</v>
      </c>
      <c r="L115" s="33"/>
      <c r="M115" s="60">
        <v>0</v>
      </c>
      <c r="N115" s="88"/>
      <c r="O115" s="60">
        <v>0</v>
      </c>
      <c r="P115" s="88"/>
      <c r="Q115" s="60">
        <v>32287450</v>
      </c>
      <c r="R115" s="88"/>
      <c r="S115" s="60">
        <f>M115+O115+Q115</f>
        <v>32287450</v>
      </c>
      <c r="T115" s="15"/>
      <c r="U115" s="18">
        <f>S115/$S$181</f>
        <v>5.4853891803565794E-5</v>
      </c>
    </row>
    <row r="116" spans="1:21" ht="39" customHeight="1" x14ac:dyDescent="0.5">
      <c r="A116" s="54" t="s">
        <v>147</v>
      </c>
      <c r="C116" s="60">
        <v>0</v>
      </c>
      <c r="D116" s="60"/>
      <c r="E116" s="60">
        <v>0</v>
      </c>
      <c r="F116" s="60"/>
      <c r="G116" s="60">
        <v>0</v>
      </c>
      <c r="H116" s="88"/>
      <c r="I116" s="60">
        <f>C116+E116+G116</f>
        <v>0</v>
      </c>
      <c r="J116" s="33"/>
      <c r="K116" s="18">
        <f>I116/$I$181</f>
        <v>0</v>
      </c>
      <c r="L116" s="33"/>
      <c r="M116" s="60">
        <v>0</v>
      </c>
      <c r="N116" s="88"/>
      <c r="O116" s="60">
        <v>0</v>
      </c>
      <c r="P116" s="88"/>
      <c r="Q116" s="60">
        <v>8996148</v>
      </c>
      <c r="R116" s="88"/>
      <c r="S116" s="60">
        <f>M116+O116+Q116</f>
        <v>8996148</v>
      </c>
      <c r="T116" s="15"/>
      <c r="U116" s="18">
        <f>S116/$S$181</f>
        <v>1.5283762856492686E-5</v>
      </c>
    </row>
    <row r="117" spans="1:21" ht="39" customHeight="1" x14ac:dyDescent="0.5">
      <c r="A117" s="54" t="s">
        <v>213</v>
      </c>
      <c r="C117" s="60">
        <v>0</v>
      </c>
      <c r="D117" s="60"/>
      <c r="E117" s="60">
        <v>0</v>
      </c>
      <c r="F117" s="60"/>
      <c r="G117" s="60">
        <v>0</v>
      </c>
      <c r="H117" s="88"/>
      <c r="I117" s="60">
        <f>C117+E117+G117</f>
        <v>0</v>
      </c>
      <c r="J117" s="33"/>
      <c r="K117" s="18">
        <f>I117/$I$181</f>
        <v>0</v>
      </c>
      <c r="L117" s="33"/>
      <c r="M117" s="60">
        <v>0</v>
      </c>
      <c r="N117" s="88"/>
      <c r="O117" s="60">
        <v>0</v>
      </c>
      <c r="P117" s="88"/>
      <c r="Q117" s="60">
        <v>5450199</v>
      </c>
      <c r="R117" s="88"/>
      <c r="S117" s="60">
        <f>M117+O117+Q117</f>
        <v>5450199</v>
      </c>
      <c r="T117" s="15"/>
      <c r="U117" s="18">
        <f>S117/$S$181</f>
        <v>9.2594685010399554E-6</v>
      </c>
    </row>
    <row r="118" spans="1:21" ht="39" customHeight="1" thickBot="1" x14ac:dyDescent="0.55000000000000004">
      <c r="A118" s="54" t="s">
        <v>34</v>
      </c>
      <c r="C118" s="61">
        <v>0</v>
      </c>
      <c r="D118" s="88"/>
      <c r="E118" s="61">
        <v>0</v>
      </c>
      <c r="F118" s="88"/>
      <c r="G118" s="61">
        <v>0</v>
      </c>
      <c r="H118" s="88"/>
      <c r="I118" s="61">
        <f>C118+E118+G118</f>
        <v>0</v>
      </c>
      <c r="J118" s="33"/>
      <c r="K118" s="17">
        <f>I118/$I$181</f>
        <v>0</v>
      </c>
      <c r="L118" s="33"/>
      <c r="M118" s="61">
        <v>1321140</v>
      </c>
      <c r="N118" s="88"/>
      <c r="O118" s="61">
        <v>0</v>
      </c>
      <c r="P118" s="88"/>
      <c r="Q118" s="61">
        <v>20498</v>
      </c>
      <c r="R118" s="88"/>
      <c r="S118" s="61">
        <f>M118+O118+Q118</f>
        <v>1341638</v>
      </c>
      <c r="T118" s="33"/>
      <c r="U118" s="17">
        <f>S118/$S$181</f>
        <v>2.2793396719639489E-6</v>
      </c>
    </row>
    <row r="119" spans="1:21" ht="39" customHeight="1" thickBot="1" x14ac:dyDescent="0.6">
      <c r="A119" s="62" t="s">
        <v>97</v>
      </c>
      <c r="B119" s="81"/>
      <c r="C119" s="64">
        <f>SUM(C100:C118)</f>
        <v>0</v>
      </c>
      <c r="D119" s="98"/>
      <c r="E119" s="64">
        <f>SUM(E100:E118)</f>
        <v>-80486919090</v>
      </c>
      <c r="F119" s="98"/>
      <c r="G119" s="64">
        <f>SUM(G100:G118)</f>
        <v>23015462422</v>
      </c>
      <c r="H119" s="98"/>
      <c r="I119" s="64">
        <f>SUM(I100:I118)</f>
        <v>-57471456668</v>
      </c>
      <c r="J119" s="197"/>
      <c r="K119" s="20">
        <f>SUM(K100:K118)</f>
        <v>0.8314065489045116</v>
      </c>
      <c r="L119" s="197"/>
      <c r="M119" s="64">
        <f>SUM(M100:M118)</f>
        <v>196416197850</v>
      </c>
      <c r="N119" s="98"/>
      <c r="O119" s="64">
        <f>SUM(O100:O118)</f>
        <v>392963082195</v>
      </c>
      <c r="P119" s="98"/>
      <c r="Q119" s="64">
        <f>SUM(Q100:Q118)</f>
        <v>535809065615</v>
      </c>
      <c r="R119" s="98"/>
      <c r="S119" s="64">
        <f>SUM(S100:S118)</f>
        <v>1125188345660</v>
      </c>
      <c r="T119" s="197"/>
      <c r="U119" s="20">
        <f>SUM(U100:U118)</f>
        <v>1.9116083732678428</v>
      </c>
    </row>
    <row r="120" spans="1:21" ht="39" customHeight="1" x14ac:dyDescent="0.55000000000000004">
      <c r="A120" s="62"/>
      <c r="B120" s="81"/>
      <c r="C120" s="87"/>
      <c r="D120" s="98"/>
      <c r="E120" s="87"/>
      <c r="F120" s="98"/>
      <c r="G120" s="87"/>
      <c r="H120" s="98"/>
      <c r="I120" s="87"/>
      <c r="J120" s="197"/>
      <c r="K120" s="22"/>
      <c r="L120" s="197"/>
      <c r="M120" s="87"/>
      <c r="N120" s="98"/>
      <c r="O120" s="87"/>
      <c r="P120" s="98"/>
      <c r="Q120" s="87"/>
      <c r="R120" s="98"/>
      <c r="S120" s="87"/>
      <c r="T120" s="197"/>
      <c r="U120" s="22"/>
    </row>
    <row r="121" spans="1:21" ht="39" customHeight="1" x14ac:dyDescent="0.5">
      <c r="A121" s="157" t="s">
        <v>0</v>
      </c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</row>
    <row r="122" spans="1:21" ht="39" customHeight="1" x14ac:dyDescent="0.5">
      <c r="A122" s="157" t="s">
        <v>65</v>
      </c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</row>
    <row r="123" spans="1:21" ht="39" customHeight="1" x14ac:dyDescent="0.5">
      <c r="A123" s="157" t="s">
        <v>156</v>
      </c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</row>
    <row r="124" spans="1:21" ht="39" customHeight="1" x14ac:dyDescent="0.5"/>
    <row r="125" spans="1:21" ht="39" customHeight="1" x14ac:dyDescent="0.5">
      <c r="A125" s="160" t="s">
        <v>237</v>
      </c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</row>
    <row r="126" spans="1:21" ht="39" customHeight="1" x14ac:dyDescent="1">
      <c r="A126" s="150"/>
      <c r="B126" s="150"/>
      <c r="C126" s="156" t="s">
        <v>99</v>
      </c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</row>
    <row r="127" spans="1:21" ht="39" customHeight="1" thickBot="1" x14ac:dyDescent="0.95">
      <c r="C127" s="174" t="s">
        <v>157</v>
      </c>
      <c r="D127" s="174"/>
      <c r="E127" s="174"/>
      <c r="F127" s="174"/>
      <c r="G127" s="174"/>
      <c r="H127" s="174"/>
      <c r="I127" s="174"/>
      <c r="J127" s="174"/>
      <c r="K127" s="174"/>
      <c r="L127" s="27"/>
      <c r="M127" s="174" t="s">
        <v>158</v>
      </c>
      <c r="N127" s="174"/>
      <c r="O127" s="174"/>
      <c r="P127" s="174"/>
      <c r="Q127" s="174"/>
      <c r="R127" s="174"/>
      <c r="S127" s="174"/>
      <c r="T127" s="174"/>
      <c r="U127" s="174"/>
    </row>
    <row r="128" spans="1:21" ht="39" customHeight="1" thickBot="1" x14ac:dyDescent="0.9">
      <c r="A128" s="154" t="s">
        <v>72</v>
      </c>
      <c r="B128" s="94"/>
      <c r="C128" s="147" t="s">
        <v>73</v>
      </c>
      <c r="D128" s="94"/>
      <c r="E128" s="147" t="s">
        <v>74</v>
      </c>
      <c r="F128" s="94"/>
      <c r="G128" s="147" t="s">
        <v>75</v>
      </c>
      <c r="H128" s="95"/>
      <c r="I128" s="159" t="s">
        <v>47</v>
      </c>
      <c r="J128" s="159"/>
      <c r="K128" s="159"/>
      <c r="L128" s="41"/>
      <c r="M128" s="147" t="s">
        <v>73</v>
      </c>
      <c r="N128" s="94"/>
      <c r="O128" s="147" t="s">
        <v>74</v>
      </c>
      <c r="P128" s="94"/>
      <c r="Q128" s="147" t="s">
        <v>75</v>
      </c>
      <c r="R128" s="95"/>
      <c r="S128" s="159" t="s">
        <v>47</v>
      </c>
      <c r="T128" s="159"/>
      <c r="U128" s="159"/>
    </row>
    <row r="129" spans="1:21" ht="39" customHeight="1" thickBot="1" x14ac:dyDescent="0.9">
      <c r="A129" s="155"/>
      <c r="B129" s="94"/>
      <c r="C129" s="96" t="s">
        <v>115</v>
      </c>
      <c r="D129" s="97"/>
      <c r="E129" s="96" t="s">
        <v>116</v>
      </c>
      <c r="F129" s="97"/>
      <c r="G129" s="96" t="s">
        <v>117</v>
      </c>
      <c r="H129" s="94"/>
      <c r="I129" s="148" t="s">
        <v>62</v>
      </c>
      <c r="J129" s="40"/>
      <c r="K129" s="149" t="s">
        <v>68</v>
      </c>
      <c r="L129" s="41"/>
      <c r="M129" s="96" t="s">
        <v>115</v>
      </c>
      <c r="N129" s="97"/>
      <c r="O129" s="96" t="s">
        <v>116</v>
      </c>
      <c r="P129" s="97"/>
      <c r="Q129" s="96" t="s">
        <v>117</v>
      </c>
      <c r="R129" s="94"/>
      <c r="S129" s="148" t="s">
        <v>62</v>
      </c>
      <c r="T129" s="40"/>
      <c r="U129" s="149" t="s">
        <v>68</v>
      </c>
    </row>
    <row r="130" spans="1:21" ht="39" customHeight="1" x14ac:dyDescent="0.55000000000000004">
      <c r="A130" s="62" t="s">
        <v>98</v>
      </c>
      <c r="B130" s="81"/>
      <c r="C130" s="87">
        <f>C119</f>
        <v>0</v>
      </c>
      <c r="D130" s="87"/>
      <c r="E130" s="87">
        <f>E119</f>
        <v>-80486919090</v>
      </c>
      <c r="F130" s="87"/>
      <c r="G130" s="87">
        <f>G119</f>
        <v>23015462422</v>
      </c>
      <c r="H130" s="98"/>
      <c r="I130" s="87">
        <f>I119</f>
        <v>-57471456668</v>
      </c>
      <c r="J130" s="197"/>
      <c r="K130" s="22">
        <f>K119</f>
        <v>0.8314065489045116</v>
      </c>
      <c r="L130" s="197"/>
      <c r="M130" s="87">
        <f>M119</f>
        <v>196416197850</v>
      </c>
      <c r="N130" s="98"/>
      <c r="O130" s="87">
        <f>O119</f>
        <v>392963082195</v>
      </c>
      <c r="P130" s="98"/>
      <c r="Q130" s="87">
        <f>Q119</f>
        <v>535809065615</v>
      </c>
      <c r="R130" s="98"/>
      <c r="S130" s="87">
        <f>S119</f>
        <v>1125188345660</v>
      </c>
      <c r="T130" s="21"/>
      <c r="U130" s="22">
        <f>U119</f>
        <v>1.9116083732678428</v>
      </c>
    </row>
    <row r="131" spans="1:21" ht="39" customHeight="1" x14ac:dyDescent="0.5">
      <c r="A131" s="54" t="s">
        <v>230</v>
      </c>
      <c r="C131" s="60">
        <v>0</v>
      </c>
      <c r="D131" s="60"/>
      <c r="E131" s="60">
        <v>0</v>
      </c>
      <c r="F131" s="60"/>
      <c r="G131" s="60">
        <v>0</v>
      </c>
      <c r="H131" s="88"/>
      <c r="I131" s="60">
        <f>C131+E131+G131</f>
        <v>0</v>
      </c>
      <c r="J131" s="33"/>
      <c r="K131" s="18">
        <f>I131/$I$181</f>
        <v>0</v>
      </c>
      <c r="L131" s="33"/>
      <c r="M131" s="60">
        <v>0</v>
      </c>
      <c r="N131" s="88"/>
      <c r="O131" s="60">
        <v>0</v>
      </c>
      <c r="P131" s="88"/>
      <c r="Q131" s="60">
        <v>-79077</v>
      </c>
      <c r="R131" s="88"/>
      <c r="S131" s="60">
        <f>M131+O131+Q131</f>
        <v>-79077</v>
      </c>
      <c r="T131" s="15"/>
      <c r="U131" s="18">
        <f>S131/$S$181</f>
        <v>-1.3434573501935187E-7</v>
      </c>
    </row>
    <row r="132" spans="1:21" ht="39" customHeight="1" x14ac:dyDescent="0.5">
      <c r="A132" s="54" t="s">
        <v>149</v>
      </c>
      <c r="C132" s="60">
        <v>0</v>
      </c>
      <c r="D132" s="60"/>
      <c r="E132" s="60">
        <v>0</v>
      </c>
      <c r="F132" s="60"/>
      <c r="G132" s="60">
        <v>0</v>
      </c>
      <c r="H132" s="88"/>
      <c r="I132" s="60">
        <f>C132+E132+G132</f>
        <v>0</v>
      </c>
      <c r="J132" s="33"/>
      <c r="K132" s="18">
        <f>I132/$I$181</f>
        <v>0</v>
      </c>
      <c r="L132" s="33"/>
      <c r="M132" s="60">
        <v>0</v>
      </c>
      <c r="N132" s="88"/>
      <c r="O132" s="60">
        <v>0</v>
      </c>
      <c r="P132" s="88"/>
      <c r="Q132" s="60">
        <v>-28932474</v>
      </c>
      <c r="R132" s="88"/>
      <c r="S132" s="60">
        <f>M132+O132+Q132</f>
        <v>-28932474</v>
      </c>
      <c r="T132" s="15"/>
      <c r="U132" s="18">
        <f>S132/$S$181</f>
        <v>-4.9154045872482358E-5</v>
      </c>
    </row>
    <row r="133" spans="1:21" ht="39" customHeight="1" x14ac:dyDescent="0.5">
      <c r="A133" s="54" t="s">
        <v>22</v>
      </c>
      <c r="C133" s="60">
        <v>0</v>
      </c>
      <c r="D133" s="88"/>
      <c r="E133" s="60">
        <v>23148099</v>
      </c>
      <c r="F133" s="88"/>
      <c r="G133" s="60">
        <v>-502843211</v>
      </c>
      <c r="H133" s="88"/>
      <c r="I133" s="60">
        <f>C133+E133+G133</f>
        <v>-479695112</v>
      </c>
      <c r="J133" s="33"/>
      <c r="K133" s="18">
        <f>I133/$I$181</f>
        <v>6.9394736225007903E-3</v>
      </c>
      <c r="L133" s="33"/>
      <c r="M133" s="60">
        <v>4397983000</v>
      </c>
      <c r="N133" s="88"/>
      <c r="O133" s="60">
        <v>-3729545688</v>
      </c>
      <c r="P133" s="88"/>
      <c r="Q133" s="60">
        <v>-732582400</v>
      </c>
      <c r="R133" s="88"/>
      <c r="S133" s="60">
        <f>M133+O133+Q133</f>
        <v>-64145088</v>
      </c>
      <c r="T133" s="33"/>
      <c r="U133" s="18">
        <f>S133/$S$181</f>
        <v>-1.0897756610950095E-4</v>
      </c>
    </row>
    <row r="134" spans="1:21" ht="39" customHeight="1" x14ac:dyDescent="0.5">
      <c r="A134" s="54" t="s">
        <v>148</v>
      </c>
      <c r="C134" s="60">
        <v>0</v>
      </c>
      <c r="D134" s="60"/>
      <c r="E134" s="60">
        <v>0</v>
      </c>
      <c r="F134" s="60"/>
      <c r="G134" s="60">
        <v>0</v>
      </c>
      <c r="H134" s="88"/>
      <c r="I134" s="60">
        <f>C134+E134+G134</f>
        <v>0</v>
      </c>
      <c r="J134" s="33"/>
      <c r="K134" s="18">
        <f>I134/$I$181</f>
        <v>0</v>
      </c>
      <c r="L134" s="33"/>
      <c r="M134" s="60">
        <v>0</v>
      </c>
      <c r="N134" s="88"/>
      <c r="O134" s="60">
        <v>0</v>
      </c>
      <c r="P134" s="88"/>
      <c r="Q134" s="60">
        <v>-74644702</v>
      </c>
      <c r="R134" s="88"/>
      <c r="S134" s="60">
        <f>M134+O134+Q134</f>
        <v>-74644702</v>
      </c>
      <c r="T134" s="15"/>
      <c r="U134" s="18">
        <f>S134/$S$181</f>
        <v>-1.2681560195114234E-4</v>
      </c>
    </row>
    <row r="135" spans="1:21" ht="39" customHeight="1" x14ac:dyDescent="0.5">
      <c r="A135" s="54" t="s">
        <v>214</v>
      </c>
      <c r="C135" s="60">
        <v>0</v>
      </c>
      <c r="D135" s="60"/>
      <c r="E135" s="60">
        <v>0</v>
      </c>
      <c r="F135" s="60"/>
      <c r="G135" s="60">
        <v>0</v>
      </c>
      <c r="H135" s="88"/>
      <c r="I135" s="60">
        <f>C135+E135+G135</f>
        <v>0</v>
      </c>
      <c r="J135" s="33"/>
      <c r="K135" s="18">
        <f>I135/$I$181</f>
        <v>0</v>
      </c>
      <c r="L135" s="33"/>
      <c r="M135" s="60">
        <v>0</v>
      </c>
      <c r="N135" s="88"/>
      <c r="O135" s="60">
        <v>0</v>
      </c>
      <c r="P135" s="88"/>
      <c r="Q135" s="60">
        <v>-114087594</v>
      </c>
      <c r="R135" s="88"/>
      <c r="S135" s="60">
        <f>M135+O135+Q135</f>
        <v>-114087594</v>
      </c>
      <c r="T135" s="15"/>
      <c r="U135" s="18">
        <f>S135/$S$181</f>
        <v>-1.9382603882948769E-4</v>
      </c>
    </row>
    <row r="136" spans="1:21" ht="39" customHeight="1" x14ac:dyDescent="0.5">
      <c r="A136" s="54" t="s">
        <v>12</v>
      </c>
      <c r="C136" s="60">
        <v>0</v>
      </c>
      <c r="D136" s="88"/>
      <c r="E136" s="60">
        <v>0</v>
      </c>
      <c r="F136" s="88"/>
      <c r="G136" s="60">
        <v>0</v>
      </c>
      <c r="H136" s="88"/>
      <c r="I136" s="60">
        <f>C136+E136+G136</f>
        <v>0</v>
      </c>
      <c r="J136" s="33"/>
      <c r="K136" s="18">
        <f>I136/$I$181</f>
        <v>0</v>
      </c>
      <c r="L136" s="33"/>
      <c r="M136" s="60">
        <v>22000000</v>
      </c>
      <c r="N136" s="88"/>
      <c r="O136" s="60">
        <v>0</v>
      </c>
      <c r="P136" s="88"/>
      <c r="Q136" s="60">
        <v>-138014470</v>
      </c>
      <c r="R136" s="88"/>
      <c r="S136" s="60">
        <f>M136+O136+Q136</f>
        <v>-116014470</v>
      </c>
      <c r="T136" s="33"/>
      <c r="U136" s="18">
        <f>S136/$S$181</f>
        <v>-1.9709965280714426E-4</v>
      </c>
    </row>
    <row r="137" spans="1:21" ht="39" customHeight="1" x14ac:dyDescent="0.5">
      <c r="A137" s="54" t="s">
        <v>215</v>
      </c>
      <c r="C137" s="60">
        <v>0</v>
      </c>
      <c r="D137" s="60"/>
      <c r="E137" s="60">
        <v>0</v>
      </c>
      <c r="F137" s="60"/>
      <c r="G137" s="60">
        <v>0</v>
      </c>
      <c r="H137" s="88"/>
      <c r="I137" s="60">
        <f>C137+E137+G137</f>
        <v>0</v>
      </c>
      <c r="J137" s="33"/>
      <c r="K137" s="18">
        <f>I137/$I$181</f>
        <v>0</v>
      </c>
      <c r="L137" s="33"/>
      <c r="M137" s="60">
        <v>0</v>
      </c>
      <c r="N137" s="88"/>
      <c r="O137" s="60">
        <v>0</v>
      </c>
      <c r="P137" s="88"/>
      <c r="Q137" s="60">
        <v>-395741379</v>
      </c>
      <c r="R137" s="88"/>
      <c r="S137" s="60">
        <f>M137+O137+Q137</f>
        <v>-395741379</v>
      </c>
      <c r="T137" s="15"/>
      <c r="U137" s="18">
        <f>S137/$S$181</f>
        <v>-6.7233413558085028E-4</v>
      </c>
    </row>
    <row r="138" spans="1:21" ht="39" customHeight="1" x14ac:dyDescent="0.5">
      <c r="A138" s="54" t="s">
        <v>150</v>
      </c>
      <c r="C138" s="60">
        <v>0</v>
      </c>
      <c r="D138" s="60"/>
      <c r="E138" s="60">
        <v>0</v>
      </c>
      <c r="F138" s="60"/>
      <c r="G138" s="60">
        <v>0</v>
      </c>
      <c r="H138" s="88"/>
      <c r="I138" s="60">
        <f>C138+E138+G138</f>
        <v>0</v>
      </c>
      <c r="J138" s="33"/>
      <c r="K138" s="18">
        <f>I138/$I$181</f>
        <v>0</v>
      </c>
      <c r="L138" s="33"/>
      <c r="M138" s="60">
        <v>0</v>
      </c>
      <c r="N138" s="88"/>
      <c r="O138" s="60">
        <v>0</v>
      </c>
      <c r="P138" s="88"/>
      <c r="Q138" s="60">
        <v>-404194323</v>
      </c>
      <c r="R138" s="88"/>
      <c r="S138" s="60">
        <f>M138+O138+Q138</f>
        <v>-404194323</v>
      </c>
      <c r="T138" s="15"/>
      <c r="U138" s="18">
        <f>S138/$S$181</f>
        <v>-6.8669503666153641E-4</v>
      </c>
    </row>
    <row r="139" spans="1:21" ht="39" customHeight="1" x14ac:dyDescent="0.5">
      <c r="A139" s="54" t="s">
        <v>151</v>
      </c>
      <c r="C139" s="60">
        <v>0</v>
      </c>
      <c r="D139" s="60"/>
      <c r="E139" s="60">
        <v>0</v>
      </c>
      <c r="F139" s="60"/>
      <c r="G139" s="60">
        <v>0</v>
      </c>
      <c r="H139" s="88"/>
      <c r="I139" s="60">
        <f>C139+E139+G139</f>
        <v>0</v>
      </c>
      <c r="J139" s="33"/>
      <c r="K139" s="18">
        <f>I139/$I$181</f>
        <v>0</v>
      </c>
      <c r="L139" s="33"/>
      <c r="M139" s="60">
        <v>0</v>
      </c>
      <c r="N139" s="88"/>
      <c r="O139" s="60">
        <v>0</v>
      </c>
      <c r="P139" s="88"/>
      <c r="Q139" s="60">
        <v>-434820619</v>
      </c>
      <c r="R139" s="88"/>
      <c r="S139" s="60">
        <f>M139+O139+Q139</f>
        <v>-434820619</v>
      </c>
      <c r="T139" s="15"/>
      <c r="U139" s="18">
        <f>S139/$S$181</f>
        <v>-7.3872675570803845E-4</v>
      </c>
    </row>
    <row r="140" spans="1:21" ht="39" customHeight="1" x14ac:dyDescent="0.5">
      <c r="A140" s="54" t="s">
        <v>41</v>
      </c>
      <c r="C140" s="60">
        <v>345143640</v>
      </c>
      <c r="D140" s="88"/>
      <c r="E140" s="60">
        <v>-1429835962</v>
      </c>
      <c r="F140" s="88"/>
      <c r="G140" s="60">
        <v>0</v>
      </c>
      <c r="H140" s="88"/>
      <c r="I140" s="60">
        <f>C140+E140+G140</f>
        <v>-1084692322</v>
      </c>
      <c r="J140" s="33"/>
      <c r="K140" s="18">
        <f>I140/$I$181</f>
        <v>1.5691620716469033E-2</v>
      </c>
      <c r="L140" s="33"/>
      <c r="M140" s="60">
        <v>345143640</v>
      </c>
      <c r="N140" s="88"/>
      <c r="O140" s="60">
        <v>-1304214832</v>
      </c>
      <c r="P140" s="88"/>
      <c r="Q140" s="60">
        <v>107517726</v>
      </c>
      <c r="R140" s="88"/>
      <c r="S140" s="60">
        <f>M140+O140+Q140</f>
        <v>-851553466</v>
      </c>
      <c r="T140" s="33"/>
      <c r="U140" s="18">
        <f>S140/$S$181</f>
        <v>-1.4467237793295985E-3</v>
      </c>
    </row>
    <row r="141" spans="1:21" ht="39" customHeight="1" x14ac:dyDescent="0.5">
      <c r="A141" s="54" t="s">
        <v>216</v>
      </c>
      <c r="C141" s="60">
        <v>0</v>
      </c>
      <c r="D141" s="60"/>
      <c r="E141" s="60">
        <v>0</v>
      </c>
      <c r="F141" s="60"/>
      <c r="G141" s="60">
        <v>0</v>
      </c>
      <c r="H141" s="88"/>
      <c r="I141" s="60">
        <f>C141+E141+G141</f>
        <v>0</v>
      </c>
      <c r="J141" s="33"/>
      <c r="K141" s="18">
        <f>I141/$I$181</f>
        <v>0</v>
      </c>
      <c r="L141" s="33"/>
      <c r="M141" s="60">
        <v>0</v>
      </c>
      <c r="N141" s="88"/>
      <c r="O141" s="60">
        <v>0</v>
      </c>
      <c r="P141" s="88"/>
      <c r="Q141" s="60">
        <v>-922147000</v>
      </c>
      <c r="R141" s="88"/>
      <c r="S141" s="60">
        <f>M141+O141+Q141</f>
        <v>-922147000</v>
      </c>
      <c r="T141" s="15"/>
      <c r="U141" s="18">
        <f>S141/$S$181</f>
        <v>-1.5666567587400921E-3</v>
      </c>
    </row>
    <row r="142" spans="1:21" ht="39" customHeight="1" x14ac:dyDescent="0.5">
      <c r="A142" s="54" t="s">
        <v>232</v>
      </c>
      <c r="C142" s="60">
        <v>0</v>
      </c>
      <c r="D142" s="60"/>
      <c r="E142" s="60">
        <v>0</v>
      </c>
      <c r="F142" s="60"/>
      <c r="G142" s="60">
        <v>0</v>
      </c>
      <c r="H142" s="88"/>
      <c r="I142" s="60">
        <f>C142+E142+G142</f>
        <v>0</v>
      </c>
      <c r="J142" s="33"/>
      <c r="K142" s="18">
        <f>I142/$I$181</f>
        <v>0</v>
      </c>
      <c r="L142" s="33"/>
      <c r="M142" s="60">
        <v>0</v>
      </c>
      <c r="N142" s="88"/>
      <c r="O142" s="60">
        <v>0</v>
      </c>
      <c r="P142" s="88"/>
      <c r="Q142" s="60">
        <v>-1248658548</v>
      </c>
      <c r="R142" s="88"/>
      <c r="S142" s="60">
        <f>M142+O142+Q142</f>
        <v>-1248658548</v>
      </c>
      <c r="T142" s="15"/>
      <c r="U142" s="18">
        <f>S142/$S$181</f>
        <v>-2.1213747413186723E-3</v>
      </c>
    </row>
    <row r="143" spans="1:21" ht="39" customHeight="1" x14ac:dyDescent="0.5">
      <c r="A143" s="54" t="s">
        <v>231</v>
      </c>
      <c r="C143" s="60">
        <v>0</v>
      </c>
      <c r="D143" s="60"/>
      <c r="E143" s="60">
        <v>0</v>
      </c>
      <c r="F143" s="60"/>
      <c r="G143" s="60">
        <v>0</v>
      </c>
      <c r="H143" s="88"/>
      <c r="I143" s="60">
        <f>C143+E143+G143</f>
        <v>0</v>
      </c>
      <c r="J143" s="33"/>
      <c r="K143" s="18">
        <f>I143/$I$181</f>
        <v>0</v>
      </c>
      <c r="L143" s="33"/>
      <c r="M143" s="60">
        <v>0</v>
      </c>
      <c r="N143" s="88"/>
      <c r="O143" s="60">
        <v>0</v>
      </c>
      <c r="P143" s="88"/>
      <c r="Q143" s="60">
        <v>-1937672849</v>
      </c>
      <c r="R143" s="88"/>
      <c r="S143" s="60">
        <f>M143+O143+Q143</f>
        <v>-1937672849</v>
      </c>
      <c r="T143" s="15"/>
      <c r="U143" s="18">
        <f>S143/$S$181</f>
        <v>-3.2919569928796816E-3</v>
      </c>
    </row>
    <row r="144" spans="1:21" ht="39" customHeight="1" x14ac:dyDescent="0.5">
      <c r="A144" s="54" t="s">
        <v>26</v>
      </c>
      <c r="C144" s="60">
        <v>0</v>
      </c>
      <c r="D144" s="88"/>
      <c r="E144" s="60">
        <v>0</v>
      </c>
      <c r="F144" s="88"/>
      <c r="G144" s="60">
        <v>0</v>
      </c>
      <c r="H144" s="88"/>
      <c r="I144" s="60">
        <f>C144+E144+G144</f>
        <v>0</v>
      </c>
      <c r="J144" s="33"/>
      <c r="K144" s="18">
        <f>I144/$I$181</f>
        <v>0</v>
      </c>
      <c r="L144" s="33"/>
      <c r="M144" s="60">
        <v>1485120000</v>
      </c>
      <c r="N144" s="88"/>
      <c r="O144" s="60">
        <v>0</v>
      </c>
      <c r="P144" s="88"/>
      <c r="Q144" s="60">
        <v>-3586550166</v>
      </c>
      <c r="R144" s="88"/>
      <c r="S144" s="60">
        <f>M144+O144+Q144</f>
        <v>-2101430166</v>
      </c>
      <c r="T144" s="33"/>
      <c r="U144" s="18">
        <f>S144/$S$181</f>
        <v>-3.5701680671131756E-3</v>
      </c>
    </row>
    <row r="145" spans="1:21" ht="39" customHeight="1" x14ac:dyDescent="0.5">
      <c r="A145" s="54" t="s">
        <v>159</v>
      </c>
      <c r="C145" s="60">
        <v>0</v>
      </c>
      <c r="D145" s="88"/>
      <c r="E145" s="60">
        <v>218299400</v>
      </c>
      <c r="F145" s="88"/>
      <c r="G145" s="60">
        <v>0</v>
      </c>
      <c r="H145" s="88"/>
      <c r="I145" s="60">
        <f>C145+E145+G145</f>
        <v>218299400</v>
      </c>
      <c r="J145" s="33"/>
      <c r="K145" s="18">
        <f>I145/$I$181</f>
        <v>-3.15801201682403E-3</v>
      </c>
      <c r="L145" s="33"/>
      <c r="M145" s="60">
        <v>0</v>
      </c>
      <c r="N145" s="88"/>
      <c r="O145" s="60">
        <v>-2182284626</v>
      </c>
      <c r="P145" s="88"/>
      <c r="Q145" s="60">
        <v>0</v>
      </c>
      <c r="R145" s="88"/>
      <c r="S145" s="60">
        <f>M145+O145+Q145</f>
        <v>-2182284626</v>
      </c>
      <c r="T145" s="33"/>
      <c r="U145" s="18">
        <f>S145/$S$181</f>
        <v>-3.7075335698294244E-3</v>
      </c>
    </row>
    <row r="146" spans="1:21" ht="39" customHeight="1" x14ac:dyDescent="0.5">
      <c r="A146" s="54" t="s">
        <v>13</v>
      </c>
      <c r="C146" s="60">
        <v>0</v>
      </c>
      <c r="D146" s="60"/>
      <c r="E146" s="60">
        <v>0</v>
      </c>
      <c r="F146" s="60"/>
      <c r="G146" s="60">
        <v>0</v>
      </c>
      <c r="H146" s="60"/>
      <c r="I146" s="60">
        <f>C146+E146+G146</f>
        <v>0</v>
      </c>
      <c r="J146" s="15"/>
      <c r="K146" s="18">
        <f>I146/$I$181</f>
        <v>0</v>
      </c>
      <c r="L146" s="15"/>
      <c r="M146" s="60">
        <v>118597745</v>
      </c>
      <c r="N146" s="88"/>
      <c r="O146" s="60">
        <v>0</v>
      </c>
      <c r="P146" s="60"/>
      <c r="Q146" s="60">
        <v>-2317738595</v>
      </c>
      <c r="R146" s="60"/>
      <c r="S146" s="60">
        <f>M146+O146+Q146</f>
        <v>-2199140850</v>
      </c>
      <c r="T146" s="33"/>
      <c r="U146" s="18">
        <f>S146/$S$181</f>
        <v>-3.7361709966783289E-3</v>
      </c>
    </row>
    <row r="147" spans="1:21" ht="39" customHeight="1" x14ac:dyDescent="0.5">
      <c r="A147" s="54" t="s">
        <v>160</v>
      </c>
      <c r="C147" s="60">
        <v>0</v>
      </c>
      <c r="D147" s="60"/>
      <c r="E147" s="60">
        <v>629761123</v>
      </c>
      <c r="F147" s="60"/>
      <c r="G147" s="60">
        <v>0</v>
      </c>
      <c r="H147" s="60"/>
      <c r="I147" s="60">
        <f>C147+E147+G147</f>
        <v>629761123</v>
      </c>
      <c r="J147" s="15"/>
      <c r="K147" s="18">
        <f>I147/$I$181</f>
        <v>-9.1103923976089546E-3</v>
      </c>
      <c r="L147" s="15"/>
      <c r="M147" s="60">
        <v>0</v>
      </c>
      <c r="N147" s="88"/>
      <c r="O147" s="60">
        <v>-2214685603</v>
      </c>
      <c r="P147" s="60"/>
      <c r="Q147" s="60">
        <v>0</v>
      </c>
      <c r="R147" s="60"/>
      <c r="S147" s="60">
        <f>M147+O147+Q147</f>
        <v>-2214685603</v>
      </c>
      <c r="T147" s="33"/>
      <c r="U147" s="18">
        <f>S147/$S$181</f>
        <v>-3.7625803352657724E-3</v>
      </c>
    </row>
    <row r="148" spans="1:21" ht="39" customHeight="1" x14ac:dyDescent="0.5">
      <c r="A148" s="54" t="s">
        <v>17</v>
      </c>
      <c r="C148" s="60">
        <v>0</v>
      </c>
      <c r="D148" s="88"/>
      <c r="E148" s="60">
        <v>0</v>
      </c>
      <c r="F148" s="88"/>
      <c r="G148" s="60">
        <v>0</v>
      </c>
      <c r="H148" s="88"/>
      <c r="I148" s="60">
        <f>C148+E148+G148</f>
        <v>0</v>
      </c>
      <c r="J148" s="33"/>
      <c r="K148" s="18">
        <f>I148/$I$181</f>
        <v>0</v>
      </c>
      <c r="L148" s="33"/>
      <c r="M148" s="60">
        <v>1100000000</v>
      </c>
      <c r="N148" s="88"/>
      <c r="O148" s="60">
        <v>0</v>
      </c>
      <c r="P148" s="88"/>
      <c r="Q148" s="60">
        <v>-3978749090</v>
      </c>
      <c r="R148" s="88"/>
      <c r="S148" s="60">
        <f>M148+O148+Q148</f>
        <v>-2878749090</v>
      </c>
      <c r="T148" s="33"/>
      <c r="U148" s="18">
        <f>S148/$S$181</f>
        <v>-4.8907730747542308E-3</v>
      </c>
    </row>
    <row r="149" spans="1:21" ht="39" customHeight="1" thickBot="1" x14ac:dyDescent="0.55000000000000004">
      <c r="A149" s="54" t="s">
        <v>233</v>
      </c>
      <c r="C149" s="61">
        <v>0</v>
      </c>
      <c r="D149" s="60"/>
      <c r="E149" s="61">
        <v>0</v>
      </c>
      <c r="F149" s="60"/>
      <c r="G149" s="61">
        <v>0</v>
      </c>
      <c r="H149" s="88"/>
      <c r="I149" s="61">
        <f>C149+E149+G149</f>
        <v>0</v>
      </c>
      <c r="J149" s="33"/>
      <c r="K149" s="17">
        <f>I149/$I$181</f>
        <v>0</v>
      </c>
      <c r="L149" s="33"/>
      <c r="M149" s="61">
        <v>0</v>
      </c>
      <c r="N149" s="88"/>
      <c r="O149" s="61">
        <v>0</v>
      </c>
      <c r="P149" s="88"/>
      <c r="Q149" s="61">
        <v>-3029459071</v>
      </c>
      <c r="R149" s="88"/>
      <c r="S149" s="61">
        <f>M149+O149+Q149</f>
        <v>-3029459071</v>
      </c>
      <c r="T149" s="15"/>
      <c r="U149" s="17">
        <f>S149/$S$181</f>
        <v>-5.146817729612123E-3</v>
      </c>
    </row>
    <row r="150" spans="1:21" ht="39" customHeight="1" thickBot="1" x14ac:dyDescent="0.6">
      <c r="A150" s="62" t="s">
        <v>97</v>
      </c>
      <c r="B150" s="81"/>
      <c r="C150" s="64">
        <f>SUM(C130:C149)</f>
        <v>345143640</v>
      </c>
      <c r="D150" s="87"/>
      <c r="E150" s="64">
        <f>SUM(E130:E149)</f>
        <v>-81045546430</v>
      </c>
      <c r="F150" s="87"/>
      <c r="G150" s="64">
        <f>SUM(G130:G149)</f>
        <v>22512619211</v>
      </c>
      <c r="H150" s="98"/>
      <c r="I150" s="64">
        <f>SUM(I130:I149)</f>
        <v>-58187783579</v>
      </c>
      <c r="J150" s="197"/>
      <c r="K150" s="20">
        <f>SUM(K130:K149)</f>
        <v>0.84176923882904842</v>
      </c>
      <c r="L150" s="197"/>
      <c r="M150" s="64">
        <f>SUM(M130:M149)</f>
        <v>203885042235</v>
      </c>
      <c r="N150" s="98"/>
      <c r="O150" s="64">
        <f>SUM(O130:O149)</f>
        <v>383532351446</v>
      </c>
      <c r="P150" s="98"/>
      <c r="Q150" s="64">
        <f>SUM(Q130:Q149)</f>
        <v>516572510984</v>
      </c>
      <c r="R150" s="98"/>
      <c r="S150" s="64">
        <f>SUM(S130:S149)</f>
        <v>1103989904665</v>
      </c>
      <c r="T150" s="21"/>
      <c r="U150" s="20">
        <f>SUM(U130:U149)</f>
        <v>1.875593854043067</v>
      </c>
    </row>
    <row r="151" spans="1:21" ht="39" customHeight="1" x14ac:dyDescent="0.55000000000000004">
      <c r="A151" s="62"/>
      <c r="B151" s="81"/>
      <c r="C151" s="87"/>
      <c r="D151" s="87"/>
      <c r="E151" s="87"/>
      <c r="F151" s="87"/>
      <c r="G151" s="87"/>
      <c r="H151" s="98"/>
      <c r="I151" s="87"/>
      <c r="J151" s="197"/>
      <c r="K151" s="22"/>
      <c r="L151" s="197"/>
      <c r="M151" s="87"/>
      <c r="N151" s="98"/>
      <c r="O151" s="87"/>
      <c r="P151" s="98"/>
      <c r="Q151" s="87"/>
      <c r="R151" s="98"/>
      <c r="S151" s="87"/>
      <c r="T151" s="21"/>
      <c r="U151" s="22"/>
    </row>
    <row r="152" spans="1:21" ht="39" customHeight="1" x14ac:dyDescent="0.5">
      <c r="A152" s="157" t="s">
        <v>0</v>
      </c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</row>
    <row r="153" spans="1:21" ht="39" customHeight="1" x14ac:dyDescent="0.5">
      <c r="A153" s="157" t="s">
        <v>65</v>
      </c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</row>
    <row r="154" spans="1:21" ht="39" customHeight="1" x14ac:dyDescent="0.5">
      <c r="A154" s="157" t="s">
        <v>156</v>
      </c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</row>
    <row r="155" spans="1:21" ht="39" customHeight="1" x14ac:dyDescent="0.5"/>
    <row r="156" spans="1:21" ht="39" customHeight="1" x14ac:dyDescent="0.5">
      <c r="A156" s="160" t="s">
        <v>237</v>
      </c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</row>
    <row r="157" spans="1:21" ht="39" customHeight="1" x14ac:dyDescent="1">
      <c r="A157" s="150"/>
      <c r="B157" s="150"/>
      <c r="C157" s="156" t="s">
        <v>99</v>
      </c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</row>
    <row r="158" spans="1:21" ht="39" customHeight="1" thickBot="1" x14ac:dyDescent="0.95">
      <c r="C158" s="174" t="s">
        <v>157</v>
      </c>
      <c r="D158" s="174"/>
      <c r="E158" s="174"/>
      <c r="F158" s="174"/>
      <c r="G158" s="174"/>
      <c r="H158" s="174"/>
      <c r="I158" s="174"/>
      <c r="J158" s="174"/>
      <c r="K158" s="174"/>
      <c r="L158" s="27"/>
      <c r="M158" s="174" t="s">
        <v>158</v>
      </c>
      <c r="N158" s="174"/>
      <c r="O158" s="174"/>
      <c r="P158" s="174"/>
      <c r="Q158" s="174"/>
      <c r="R158" s="174"/>
      <c r="S158" s="174"/>
      <c r="T158" s="174"/>
      <c r="U158" s="174"/>
    </row>
    <row r="159" spans="1:21" ht="39" customHeight="1" thickBot="1" x14ac:dyDescent="0.9">
      <c r="A159" s="154" t="s">
        <v>72</v>
      </c>
      <c r="B159" s="94"/>
      <c r="C159" s="147" t="s">
        <v>73</v>
      </c>
      <c r="D159" s="94"/>
      <c r="E159" s="147" t="s">
        <v>74</v>
      </c>
      <c r="F159" s="94"/>
      <c r="G159" s="147" t="s">
        <v>75</v>
      </c>
      <c r="H159" s="95"/>
      <c r="I159" s="159" t="s">
        <v>47</v>
      </c>
      <c r="J159" s="159"/>
      <c r="K159" s="159"/>
      <c r="L159" s="41"/>
      <c r="M159" s="147" t="s">
        <v>73</v>
      </c>
      <c r="N159" s="94"/>
      <c r="O159" s="147" t="s">
        <v>74</v>
      </c>
      <c r="P159" s="94"/>
      <c r="Q159" s="147" t="s">
        <v>75</v>
      </c>
      <c r="R159" s="95"/>
      <c r="S159" s="159" t="s">
        <v>47</v>
      </c>
      <c r="T159" s="159"/>
      <c r="U159" s="159"/>
    </row>
    <row r="160" spans="1:21" ht="39" customHeight="1" thickBot="1" x14ac:dyDescent="0.9">
      <c r="A160" s="155"/>
      <c r="B160" s="94"/>
      <c r="C160" s="96" t="s">
        <v>115</v>
      </c>
      <c r="D160" s="97"/>
      <c r="E160" s="96" t="s">
        <v>116</v>
      </c>
      <c r="F160" s="97"/>
      <c r="G160" s="96" t="s">
        <v>117</v>
      </c>
      <c r="H160" s="94"/>
      <c r="I160" s="148" t="s">
        <v>62</v>
      </c>
      <c r="J160" s="40"/>
      <c r="K160" s="149" t="s">
        <v>68</v>
      </c>
      <c r="L160" s="41"/>
      <c r="M160" s="96" t="s">
        <v>115</v>
      </c>
      <c r="N160" s="97"/>
      <c r="O160" s="96" t="s">
        <v>116</v>
      </c>
      <c r="P160" s="97"/>
      <c r="Q160" s="96" t="s">
        <v>117</v>
      </c>
      <c r="R160" s="94"/>
      <c r="S160" s="148" t="s">
        <v>62</v>
      </c>
      <c r="T160" s="40"/>
      <c r="U160" s="149" t="s">
        <v>68</v>
      </c>
    </row>
    <row r="161" spans="1:21" ht="39" customHeight="1" x14ac:dyDescent="0.55000000000000004">
      <c r="A161" s="62" t="s">
        <v>98</v>
      </c>
      <c r="B161" s="81"/>
      <c r="C161" s="87">
        <f>C150</f>
        <v>345143640</v>
      </c>
      <c r="D161" s="87"/>
      <c r="E161" s="87">
        <f>E150</f>
        <v>-81045546430</v>
      </c>
      <c r="F161" s="87"/>
      <c r="G161" s="87">
        <f>G150</f>
        <v>22512619211</v>
      </c>
      <c r="H161" s="87"/>
      <c r="I161" s="87">
        <f>I150</f>
        <v>-58187783579</v>
      </c>
      <c r="J161" s="21"/>
      <c r="K161" s="22">
        <f>K150</f>
        <v>0.84176923882904842</v>
      </c>
      <c r="L161" s="21"/>
      <c r="M161" s="87">
        <f>M150</f>
        <v>203885042235</v>
      </c>
      <c r="N161" s="98"/>
      <c r="O161" s="87">
        <f>O150</f>
        <v>383532351446</v>
      </c>
      <c r="P161" s="87"/>
      <c r="Q161" s="87">
        <f>Q150</f>
        <v>516572510984</v>
      </c>
      <c r="R161" s="87"/>
      <c r="S161" s="87">
        <f>S150</f>
        <v>1103989904665</v>
      </c>
      <c r="T161" s="197"/>
      <c r="U161" s="22">
        <f>U150</f>
        <v>1.875593854043067</v>
      </c>
    </row>
    <row r="162" spans="1:21" ht="39" customHeight="1" x14ac:dyDescent="0.5">
      <c r="A162" s="54" t="s">
        <v>234</v>
      </c>
      <c r="C162" s="60">
        <v>0</v>
      </c>
      <c r="D162" s="60"/>
      <c r="E162" s="60">
        <v>0</v>
      </c>
      <c r="F162" s="60"/>
      <c r="G162" s="60">
        <v>0</v>
      </c>
      <c r="H162" s="88"/>
      <c r="I162" s="60">
        <f>C162+E162+G162</f>
        <v>0</v>
      </c>
      <c r="J162" s="33"/>
      <c r="K162" s="18">
        <f>I162/$I$181</f>
        <v>0</v>
      </c>
      <c r="L162" s="33"/>
      <c r="M162" s="60">
        <v>0</v>
      </c>
      <c r="N162" s="88"/>
      <c r="O162" s="60">
        <v>0</v>
      </c>
      <c r="P162" s="88"/>
      <c r="Q162" s="60">
        <v>-3291044166</v>
      </c>
      <c r="R162" s="88"/>
      <c r="S162" s="60">
        <f>M162+O162+Q162</f>
        <v>-3291044166</v>
      </c>
      <c r="T162" s="15"/>
      <c r="U162" s="18">
        <f>S162/$S$181</f>
        <v>-5.5912306671019362E-3</v>
      </c>
    </row>
    <row r="163" spans="1:21" ht="39" customHeight="1" x14ac:dyDescent="0.5">
      <c r="A163" s="54" t="s">
        <v>162</v>
      </c>
      <c r="C163" s="60">
        <v>0</v>
      </c>
      <c r="D163" s="60"/>
      <c r="E163" s="60">
        <v>-372669573</v>
      </c>
      <c r="F163" s="60"/>
      <c r="G163" s="60">
        <v>0</v>
      </c>
      <c r="H163" s="60"/>
      <c r="I163" s="60">
        <f>C163+E163+G163</f>
        <v>-372669573</v>
      </c>
      <c r="J163" s="15"/>
      <c r="K163" s="18">
        <f>I163/$I$181</f>
        <v>5.3911966310428707E-3</v>
      </c>
      <c r="L163" s="15"/>
      <c r="M163" s="60">
        <v>0</v>
      </c>
      <c r="N163" s="88"/>
      <c r="O163" s="60">
        <v>-4955563749</v>
      </c>
      <c r="P163" s="60"/>
      <c r="Q163" s="60">
        <v>0</v>
      </c>
      <c r="R163" s="60"/>
      <c r="S163" s="60">
        <f>M163+O163+Q163</f>
        <v>-4955563749</v>
      </c>
      <c r="T163" s="33"/>
      <c r="U163" s="18">
        <f>S163/$S$181</f>
        <v>-8.4191212905732372E-3</v>
      </c>
    </row>
    <row r="164" spans="1:21" ht="39" customHeight="1" x14ac:dyDescent="0.5">
      <c r="A164" s="54" t="s">
        <v>235</v>
      </c>
      <c r="C164" s="60">
        <v>0</v>
      </c>
      <c r="D164" s="60"/>
      <c r="E164" s="60">
        <v>0</v>
      </c>
      <c r="F164" s="60"/>
      <c r="G164" s="60">
        <v>0</v>
      </c>
      <c r="H164" s="88"/>
      <c r="I164" s="60">
        <f>C164+E164+G164</f>
        <v>0</v>
      </c>
      <c r="J164" s="33"/>
      <c r="K164" s="18">
        <f>I164/$I$181</f>
        <v>0</v>
      </c>
      <c r="L164" s="33"/>
      <c r="M164" s="60">
        <v>0</v>
      </c>
      <c r="N164" s="88"/>
      <c r="O164" s="60">
        <v>0</v>
      </c>
      <c r="P164" s="88"/>
      <c r="Q164" s="60">
        <v>-5175874496</v>
      </c>
      <c r="R164" s="88"/>
      <c r="S164" s="60">
        <f>M164+O164+Q164</f>
        <v>-5175874496</v>
      </c>
      <c r="T164" s="15"/>
      <c r="U164" s="18">
        <f>S164/$S$181</f>
        <v>-8.7934122884408533E-3</v>
      </c>
    </row>
    <row r="165" spans="1:21" ht="39" customHeight="1" x14ac:dyDescent="0.5">
      <c r="A165" s="54" t="s">
        <v>217</v>
      </c>
      <c r="C165" s="60">
        <v>0</v>
      </c>
      <c r="D165" s="60"/>
      <c r="E165" s="60">
        <v>0</v>
      </c>
      <c r="F165" s="60"/>
      <c r="G165" s="60">
        <v>0</v>
      </c>
      <c r="H165" s="88"/>
      <c r="I165" s="60">
        <f>C165+E165+G165</f>
        <v>0</v>
      </c>
      <c r="J165" s="33"/>
      <c r="K165" s="18">
        <f>I165/$I$181</f>
        <v>0</v>
      </c>
      <c r="L165" s="33"/>
      <c r="M165" s="60">
        <v>0</v>
      </c>
      <c r="N165" s="88"/>
      <c r="O165" s="60">
        <v>0</v>
      </c>
      <c r="P165" s="88"/>
      <c r="Q165" s="60">
        <v>-6810478177</v>
      </c>
      <c r="R165" s="88"/>
      <c r="S165" s="60">
        <f>M165+O165+Q165</f>
        <v>-6810478177</v>
      </c>
      <c r="T165" s="15"/>
      <c r="U165" s="18">
        <f>S165/$S$181</f>
        <v>-1.1570478097579833E-2</v>
      </c>
    </row>
    <row r="166" spans="1:21" ht="39" customHeight="1" x14ac:dyDescent="0.5">
      <c r="A166" s="54" t="s">
        <v>43</v>
      </c>
      <c r="C166" s="60">
        <v>0</v>
      </c>
      <c r="D166" s="88"/>
      <c r="E166" s="60">
        <v>-568553286</v>
      </c>
      <c r="F166" s="88"/>
      <c r="G166" s="60">
        <v>0</v>
      </c>
      <c r="H166" s="88"/>
      <c r="I166" s="60">
        <f>C166+E166+G166</f>
        <v>-568553286</v>
      </c>
      <c r="J166" s="33"/>
      <c r="K166" s="18">
        <f>I166/$I$181</f>
        <v>8.2249337808202386E-3</v>
      </c>
      <c r="L166" s="33"/>
      <c r="M166" s="60">
        <v>728519840</v>
      </c>
      <c r="N166" s="88"/>
      <c r="O166" s="60">
        <v>-2781127386</v>
      </c>
      <c r="P166" s="88"/>
      <c r="Q166" s="60">
        <v>-6718048382</v>
      </c>
      <c r="R166" s="88"/>
      <c r="S166" s="60">
        <f>M166+O166+Q166</f>
        <v>-8770655928</v>
      </c>
      <c r="T166" s="33"/>
      <c r="U166" s="18">
        <f>S166/$S$181</f>
        <v>-1.4900669186349958E-2</v>
      </c>
    </row>
    <row r="167" spans="1:21" ht="39" customHeight="1" x14ac:dyDescent="0.5">
      <c r="A167" s="54" t="s">
        <v>161</v>
      </c>
      <c r="C167" s="60">
        <v>0</v>
      </c>
      <c r="D167" s="60"/>
      <c r="E167" s="60">
        <v>-749565439</v>
      </c>
      <c r="F167" s="60"/>
      <c r="G167" s="60">
        <v>-62935431</v>
      </c>
      <c r="H167" s="60"/>
      <c r="I167" s="60">
        <f>C167+E167+G167</f>
        <v>-812500870</v>
      </c>
      <c r="J167" s="15"/>
      <c r="K167" s="18">
        <f>I167/$I$181</f>
        <v>1.1753983341868916E-2</v>
      </c>
      <c r="L167" s="15"/>
      <c r="M167" s="60">
        <v>0</v>
      </c>
      <c r="N167" s="88"/>
      <c r="O167" s="60">
        <v>-6832849646</v>
      </c>
      <c r="P167" s="60"/>
      <c r="Q167" s="60">
        <v>-3111547935</v>
      </c>
      <c r="R167" s="60"/>
      <c r="S167" s="60">
        <f>M167+O167+Q167</f>
        <v>-9944397581</v>
      </c>
      <c r="T167" s="33"/>
      <c r="U167" s="18">
        <f>S167/$S$181</f>
        <v>-1.6894765890766085E-2</v>
      </c>
    </row>
    <row r="168" spans="1:21" ht="39" customHeight="1" x14ac:dyDescent="0.5">
      <c r="A168" s="54" t="s">
        <v>38</v>
      </c>
      <c r="C168" s="60">
        <v>0</v>
      </c>
      <c r="D168" s="60"/>
      <c r="E168" s="60">
        <v>-1026756324</v>
      </c>
      <c r="F168" s="60"/>
      <c r="G168" s="60">
        <v>0</v>
      </c>
      <c r="H168" s="60"/>
      <c r="I168" s="60">
        <f>C168+E168+G168</f>
        <v>-1026756324</v>
      </c>
      <c r="J168" s="15"/>
      <c r="K168" s="18">
        <f>I168/$I$181</f>
        <v>1.4853493914972132E-2</v>
      </c>
      <c r="L168" s="15"/>
      <c r="M168" s="60">
        <v>518777305</v>
      </c>
      <c r="N168" s="88"/>
      <c r="O168" s="60">
        <v>-10626626575</v>
      </c>
      <c r="P168" s="60"/>
      <c r="Q168" s="60">
        <v>3959282</v>
      </c>
      <c r="R168" s="60"/>
      <c r="S168" s="60">
        <f>M168+O168+Q168</f>
        <v>-10103889988</v>
      </c>
      <c r="T168" s="33"/>
      <c r="U168" s="18">
        <f>S168/$S$181</f>
        <v>-1.7165731211256498E-2</v>
      </c>
    </row>
    <row r="169" spans="1:21" ht="39" customHeight="1" x14ac:dyDescent="0.5">
      <c r="A169" s="54" t="s">
        <v>45</v>
      </c>
      <c r="C169" s="60">
        <v>0</v>
      </c>
      <c r="D169" s="60"/>
      <c r="E169" s="60">
        <v>-227247572</v>
      </c>
      <c r="F169" s="60"/>
      <c r="G169" s="60">
        <v>0</v>
      </c>
      <c r="H169" s="60"/>
      <c r="I169" s="60">
        <f>C169+E169+G169</f>
        <v>-227247572</v>
      </c>
      <c r="J169" s="15"/>
      <c r="K169" s="18">
        <f>I169/$I$181</f>
        <v>3.2874600808343222E-3</v>
      </c>
      <c r="L169" s="15"/>
      <c r="M169" s="60">
        <v>13753286400</v>
      </c>
      <c r="N169" s="88"/>
      <c r="O169" s="60">
        <v>-4937668449</v>
      </c>
      <c r="P169" s="60"/>
      <c r="Q169" s="60">
        <v>-20337474012</v>
      </c>
      <c r="R169" s="60"/>
      <c r="S169" s="60">
        <f>M169+O169+Q169</f>
        <v>-11521856061</v>
      </c>
      <c r="T169" s="33"/>
      <c r="U169" s="18">
        <f>S169/$S$181</f>
        <v>-1.9574746402901213E-2</v>
      </c>
    </row>
    <row r="170" spans="1:21" ht="39" customHeight="1" x14ac:dyDescent="0.5">
      <c r="A170" s="54" t="s">
        <v>39</v>
      </c>
      <c r="C170" s="60">
        <v>0</v>
      </c>
      <c r="D170" s="60"/>
      <c r="E170" s="60">
        <v>0</v>
      </c>
      <c r="F170" s="60"/>
      <c r="G170" s="60">
        <v>0</v>
      </c>
      <c r="H170" s="60"/>
      <c r="I170" s="60">
        <f>C170+E170+G170</f>
        <v>0</v>
      </c>
      <c r="J170" s="15"/>
      <c r="K170" s="18">
        <f>I170/$I$181</f>
        <v>0</v>
      </c>
      <c r="L170" s="15"/>
      <c r="M170" s="60">
        <v>839883360</v>
      </c>
      <c r="N170" s="88"/>
      <c r="O170" s="60">
        <v>0</v>
      </c>
      <c r="P170" s="60"/>
      <c r="Q170" s="60">
        <v>-18458321542</v>
      </c>
      <c r="R170" s="60"/>
      <c r="S170" s="60">
        <f>M170+O170+Q170</f>
        <v>-17618438182</v>
      </c>
      <c r="T170" s="33"/>
      <c r="U170" s="18">
        <f>S170/$S$181</f>
        <v>-2.993237006277177E-2</v>
      </c>
    </row>
    <row r="171" spans="1:21" ht="39" customHeight="1" x14ac:dyDescent="0.5">
      <c r="A171" s="54" t="s">
        <v>218</v>
      </c>
      <c r="C171" s="60">
        <v>0</v>
      </c>
      <c r="D171" s="60"/>
      <c r="E171" s="60">
        <v>0</v>
      </c>
      <c r="F171" s="60"/>
      <c r="G171" s="60">
        <v>0</v>
      </c>
      <c r="H171" s="88"/>
      <c r="I171" s="60">
        <f>C171+E171+G171</f>
        <v>0</v>
      </c>
      <c r="J171" s="33"/>
      <c r="K171" s="18">
        <f>I171/$I$181</f>
        <v>0</v>
      </c>
      <c r="L171" s="33"/>
      <c r="M171" s="60">
        <v>0</v>
      </c>
      <c r="N171" s="88"/>
      <c r="O171" s="60">
        <v>0</v>
      </c>
      <c r="P171" s="88"/>
      <c r="Q171" s="60">
        <v>-20140833927</v>
      </c>
      <c r="R171" s="88"/>
      <c r="S171" s="60">
        <f>M171+O171+Q171</f>
        <v>-20140833927</v>
      </c>
      <c r="T171" s="15"/>
      <c r="U171" s="18">
        <f>S171/$S$181</f>
        <v>-3.4217726239304906E-2</v>
      </c>
    </row>
    <row r="172" spans="1:21" ht="39" customHeight="1" x14ac:dyDescent="0.5">
      <c r="A172" s="54" t="s">
        <v>30</v>
      </c>
      <c r="C172" s="60">
        <v>0</v>
      </c>
      <c r="D172" s="88"/>
      <c r="E172" s="60">
        <v>-90569858</v>
      </c>
      <c r="F172" s="88"/>
      <c r="G172" s="60">
        <v>0</v>
      </c>
      <c r="H172" s="88"/>
      <c r="I172" s="60">
        <f>C172+E172+G172</f>
        <v>-90569858</v>
      </c>
      <c r="J172" s="33"/>
      <c r="K172" s="18">
        <f>I172/$I$181</f>
        <v>1.3102221074636302E-3</v>
      </c>
      <c r="L172" s="33"/>
      <c r="M172" s="60">
        <v>6054619800</v>
      </c>
      <c r="N172" s="88"/>
      <c r="O172" s="60">
        <v>-894818427</v>
      </c>
      <c r="P172" s="88"/>
      <c r="Q172" s="60">
        <v>-25772504513</v>
      </c>
      <c r="R172" s="88"/>
      <c r="S172" s="60">
        <f>M172+O172+Q172</f>
        <v>-20612703140</v>
      </c>
      <c r="T172" s="33"/>
      <c r="U172" s="18">
        <f>S172/$S$181</f>
        <v>-3.501939570392152E-2</v>
      </c>
    </row>
    <row r="173" spans="1:21" ht="39" customHeight="1" x14ac:dyDescent="0.5">
      <c r="A173" s="54" t="s">
        <v>219</v>
      </c>
      <c r="C173" s="60">
        <v>0</v>
      </c>
      <c r="D173" s="60"/>
      <c r="E173" s="60">
        <v>0</v>
      </c>
      <c r="F173" s="60"/>
      <c r="G173" s="60">
        <v>0</v>
      </c>
      <c r="H173" s="88"/>
      <c r="I173" s="60">
        <f>C173+E173+G173</f>
        <v>0</v>
      </c>
      <c r="J173" s="33"/>
      <c r="K173" s="18">
        <f>I173/$I$181</f>
        <v>0</v>
      </c>
      <c r="L173" s="33"/>
      <c r="M173" s="60">
        <v>0</v>
      </c>
      <c r="N173" s="88"/>
      <c r="O173" s="60">
        <v>0</v>
      </c>
      <c r="P173" s="88"/>
      <c r="Q173" s="60">
        <v>-27277706524</v>
      </c>
      <c r="R173" s="88"/>
      <c r="S173" s="60">
        <f>M173+O173+Q173</f>
        <v>-27277706524</v>
      </c>
      <c r="T173" s="15"/>
      <c r="U173" s="18">
        <f>S173/$S$181</f>
        <v>-4.6342723328008768E-2</v>
      </c>
    </row>
    <row r="174" spans="1:21" ht="39" customHeight="1" x14ac:dyDescent="0.5">
      <c r="A174" s="54" t="s">
        <v>21</v>
      </c>
      <c r="C174" s="60">
        <v>0</v>
      </c>
      <c r="D174" s="88"/>
      <c r="E174" s="60">
        <v>-5999843211</v>
      </c>
      <c r="F174" s="88"/>
      <c r="G174" s="60">
        <v>-1680888629</v>
      </c>
      <c r="H174" s="88"/>
      <c r="I174" s="60">
        <f>C174+E174+G174</f>
        <v>-7680731840</v>
      </c>
      <c r="J174" s="33"/>
      <c r="K174" s="18">
        <f>I174/$I$181</f>
        <v>0.11111273530171381</v>
      </c>
      <c r="L174" s="33"/>
      <c r="M174" s="60">
        <v>3484257000</v>
      </c>
      <c r="N174" s="88"/>
      <c r="O174" s="60">
        <v>-13734533031</v>
      </c>
      <c r="P174" s="88"/>
      <c r="Q174" s="60">
        <v>-21027049436</v>
      </c>
      <c r="R174" s="88"/>
      <c r="S174" s="60">
        <f>M174+O174+Q174</f>
        <v>-31277325467</v>
      </c>
      <c r="T174" s="33"/>
      <c r="U174" s="18">
        <f>S174/$S$181</f>
        <v>-5.3137767989473651E-2</v>
      </c>
    </row>
    <row r="175" spans="1:21" ht="39" customHeight="1" x14ac:dyDescent="0.5">
      <c r="A175" s="54" t="s">
        <v>32</v>
      </c>
      <c r="C175" s="60">
        <v>0</v>
      </c>
      <c r="D175" s="88"/>
      <c r="E175" s="60">
        <v>0</v>
      </c>
      <c r="F175" s="88"/>
      <c r="G175" s="60">
        <v>0</v>
      </c>
      <c r="H175" s="88"/>
      <c r="I175" s="60">
        <f>C175+E175+G175</f>
        <v>0</v>
      </c>
      <c r="J175" s="33"/>
      <c r="K175" s="18">
        <f>I175/$I$181</f>
        <v>0</v>
      </c>
      <c r="L175" s="33"/>
      <c r="M175" s="60">
        <v>6380100440</v>
      </c>
      <c r="N175" s="88"/>
      <c r="O175" s="60">
        <v>0</v>
      </c>
      <c r="P175" s="88"/>
      <c r="Q175" s="60">
        <v>-43045105629</v>
      </c>
      <c r="R175" s="88"/>
      <c r="S175" s="60">
        <f>M175+O175+Q175</f>
        <v>-36665005189</v>
      </c>
      <c r="T175" s="33"/>
      <c r="U175" s="18">
        <f>S175/$S$181</f>
        <v>-6.2291021050426228E-2</v>
      </c>
    </row>
    <row r="176" spans="1:21" ht="39" customHeight="1" x14ac:dyDescent="0.5">
      <c r="A176" s="54" t="s">
        <v>28</v>
      </c>
      <c r="C176" s="60">
        <v>0</v>
      </c>
      <c r="D176" s="88"/>
      <c r="E176" s="60">
        <v>-158763200</v>
      </c>
      <c r="F176" s="88"/>
      <c r="G176" s="60">
        <v>0</v>
      </c>
      <c r="H176" s="88"/>
      <c r="I176" s="60">
        <f>C176+E176+G176</f>
        <v>-158763200</v>
      </c>
      <c r="J176" s="33"/>
      <c r="K176" s="18">
        <f>I176/$I$181</f>
        <v>2.2967360122356584E-3</v>
      </c>
      <c r="L176" s="33"/>
      <c r="M176" s="60">
        <v>1687021750</v>
      </c>
      <c r="N176" s="88"/>
      <c r="O176" s="60">
        <v>-2244899950</v>
      </c>
      <c r="P176" s="88"/>
      <c r="Q176" s="60">
        <v>-48853520959</v>
      </c>
      <c r="R176" s="88"/>
      <c r="S176" s="60">
        <f>M176+O176+Q176</f>
        <v>-49411399159</v>
      </c>
      <c r="T176" s="33"/>
      <c r="U176" s="18">
        <f>S176/$S$181</f>
        <v>-8.3946163085985043E-2</v>
      </c>
    </row>
    <row r="177" spans="1:21" ht="39" customHeight="1" x14ac:dyDescent="0.5">
      <c r="A177" s="54" t="s">
        <v>15</v>
      </c>
      <c r="C177" s="60">
        <v>0</v>
      </c>
      <c r="D177" s="60"/>
      <c r="E177" s="60">
        <v>0</v>
      </c>
      <c r="F177" s="60"/>
      <c r="G177" s="60">
        <v>0</v>
      </c>
      <c r="H177" s="60"/>
      <c r="I177" s="60">
        <f>C177+E177+G177</f>
        <v>0</v>
      </c>
      <c r="J177" s="15"/>
      <c r="K177" s="18">
        <f>I177/$I$181</f>
        <v>0</v>
      </c>
      <c r="L177" s="15"/>
      <c r="M177" s="60">
        <v>2792012370</v>
      </c>
      <c r="N177" s="88"/>
      <c r="O177" s="60">
        <v>0</v>
      </c>
      <c r="P177" s="60"/>
      <c r="Q177" s="60">
        <v>-52594708674</v>
      </c>
      <c r="R177" s="60"/>
      <c r="S177" s="60">
        <f>M177+O177+Q177</f>
        <v>-49802696304</v>
      </c>
      <c r="T177" s="33"/>
      <c r="U177" s="18">
        <f>S177/$S$181</f>
        <v>-8.4610946810152618E-2</v>
      </c>
    </row>
    <row r="178" spans="1:21" ht="39" customHeight="1" x14ac:dyDescent="0.5">
      <c r="A178" s="54" t="s">
        <v>220</v>
      </c>
      <c r="C178" s="60">
        <v>0</v>
      </c>
      <c r="D178" s="60"/>
      <c r="E178" s="60">
        <v>0</v>
      </c>
      <c r="F178" s="60"/>
      <c r="G178" s="60">
        <v>0</v>
      </c>
      <c r="H178" s="88"/>
      <c r="I178" s="60">
        <f>C178+E178+G178</f>
        <v>0</v>
      </c>
      <c r="J178" s="33"/>
      <c r="K178" s="18">
        <f>I178/$I$181</f>
        <v>0</v>
      </c>
      <c r="L178" s="33"/>
      <c r="M178" s="60">
        <v>0</v>
      </c>
      <c r="N178" s="88"/>
      <c r="O178" s="60">
        <v>0</v>
      </c>
      <c r="P178" s="88"/>
      <c r="Q178" s="60">
        <v>-53131122371</v>
      </c>
      <c r="R178" s="88"/>
      <c r="S178" s="60">
        <f>M178+O178+Q178</f>
        <v>-53131122371</v>
      </c>
      <c r="T178" s="15"/>
      <c r="U178" s="18">
        <f>S178/$S$181</f>
        <v>-9.0265686449095481E-2</v>
      </c>
    </row>
    <row r="179" spans="1:21" ht="39" customHeight="1" x14ac:dyDescent="0.5">
      <c r="A179" s="54" t="s">
        <v>221</v>
      </c>
      <c r="C179" s="60">
        <v>0</v>
      </c>
      <c r="D179" s="88"/>
      <c r="E179" s="60">
        <v>0</v>
      </c>
      <c r="F179" s="88"/>
      <c r="G179" s="60">
        <v>0</v>
      </c>
      <c r="H179" s="88"/>
      <c r="I179" s="60">
        <f>C179+E179+G179</f>
        <v>0</v>
      </c>
      <c r="J179" s="33"/>
      <c r="K179" s="18">
        <f>I179/$I$181</f>
        <v>0</v>
      </c>
      <c r="L179" s="33"/>
      <c r="M179" s="60">
        <v>0</v>
      </c>
      <c r="N179" s="88"/>
      <c r="O179" s="60">
        <v>0</v>
      </c>
      <c r="P179" s="88"/>
      <c r="Q179" s="60">
        <v>-69904587732</v>
      </c>
      <c r="R179" s="88"/>
      <c r="S179" s="60">
        <f>M179+O179+Q179</f>
        <v>-69904587732</v>
      </c>
      <c r="T179" s="33"/>
      <c r="U179" s="18">
        <f>S179/$S$181</f>
        <v>-0.11876251274176192</v>
      </c>
    </row>
    <row r="180" spans="1:21" ht="39" customHeight="1" thickBot="1" x14ac:dyDescent="0.55000000000000004">
      <c r="A180" s="54" t="s">
        <v>236</v>
      </c>
      <c r="C180" s="61">
        <v>0</v>
      </c>
      <c r="D180" s="60"/>
      <c r="E180" s="61">
        <v>0</v>
      </c>
      <c r="F180" s="60"/>
      <c r="G180" s="61">
        <v>0</v>
      </c>
      <c r="H180" s="78"/>
      <c r="I180" s="61">
        <f>C180+E180+G180</f>
        <v>0</v>
      </c>
      <c r="J180" s="29"/>
      <c r="K180" s="17">
        <f>I180/$I$181</f>
        <v>0</v>
      </c>
      <c r="L180" s="29"/>
      <c r="M180" s="61">
        <v>0</v>
      </c>
      <c r="N180" s="78"/>
      <c r="O180" s="61">
        <v>0</v>
      </c>
      <c r="P180" s="78"/>
      <c r="Q180" s="61">
        <v>-78966135958</v>
      </c>
      <c r="R180" s="78"/>
      <c r="S180" s="61">
        <f>M180+O180+Q180</f>
        <v>-78966135958</v>
      </c>
      <c r="T180" s="15"/>
      <c r="U180" s="17">
        <f>S180/$S$181</f>
        <v>-0.13415738554719553</v>
      </c>
    </row>
    <row r="181" spans="1:21" ht="39" customHeight="1" thickBot="1" x14ac:dyDescent="0.6">
      <c r="A181" s="62"/>
      <c r="B181" s="81"/>
      <c r="C181" s="90">
        <f>SUM(C161:C180)</f>
        <v>345143640</v>
      </c>
      <c r="D181" s="82"/>
      <c r="E181" s="90">
        <f>SUM(E161:E180)</f>
        <v>-90239514893</v>
      </c>
      <c r="F181" s="82"/>
      <c r="G181" s="90">
        <f>SUM(G161:G180)</f>
        <v>20768795151</v>
      </c>
      <c r="H181" s="82"/>
      <c r="I181" s="90">
        <f>SUM(I161:I180)</f>
        <v>-69125576102</v>
      </c>
      <c r="J181" s="34"/>
      <c r="K181" s="38">
        <f>SUM(I181:J181)</f>
        <v>-69125576102</v>
      </c>
      <c r="L181" s="34"/>
      <c r="M181" s="90">
        <f>SUM(M161:M180)</f>
        <v>240123520500</v>
      </c>
      <c r="N181" s="82"/>
      <c r="O181" s="90">
        <f>SUM(O161:O180)</f>
        <v>336524264233</v>
      </c>
      <c r="P181" s="82"/>
      <c r="Q181" s="90">
        <f>SUM(Q161:Q180)</f>
        <v>11960405833</v>
      </c>
      <c r="R181" s="82"/>
      <c r="S181" s="90">
        <f>SUM(S161:S180)</f>
        <v>588608190566</v>
      </c>
      <c r="T181" s="34"/>
      <c r="U181" s="38">
        <f>SUM(U161:U180)</f>
        <v>1</v>
      </c>
    </row>
    <row r="182" spans="1:21" ht="16.8" thickTop="1" x14ac:dyDescent="0.5"/>
    <row r="183" spans="1:21" ht="21.6" hidden="1" x14ac:dyDescent="0.5">
      <c r="C183" s="60">
        <f>'درآمد سود سهام'!C58</f>
        <v>345143640</v>
      </c>
      <c r="D183" s="60"/>
      <c r="E183" s="60">
        <f>'درآمد ناشی از تغییر قیمت '!I52</f>
        <v>-90239514893</v>
      </c>
      <c r="F183" s="60"/>
      <c r="G183" s="60">
        <f>'درآمد ناشی از فروش'!I107</f>
        <v>20768795151</v>
      </c>
      <c r="H183" s="60"/>
      <c r="I183" s="60"/>
      <c r="J183" s="15"/>
      <c r="K183" s="15"/>
      <c r="L183" s="15"/>
      <c r="M183" s="60">
        <f>'درآمد سود سهام'!I58</f>
        <v>240123520500</v>
      </c>
      <c r="N183" s="60"/>
      <c r="O183" s="60">
        <f>'درآمد ناشی از تغییر قیمت '!Q52</f>
        <v>336524264233</v>
      </c>
      <c r="P183" s="60"/>
      <c r="Q183" s="60">
        <f>'درآمد ناشی از فروش'!Q107</f>
        <v>-140645898837</v>
      </c>
      <c r="R183" s="60"/>
      <c r="S183" s="60">
        <f>M183+O183+Q185</f>
        <v>588608190566</v>
      </c>
      <c r="T183" s="15"/>
      <c r="U183" s="15"/>
    </row>
    <row r="184" spans="1:21" ht="21.6" hidden="1" x14ac:dyDescent="0.5">
      <c r="C184" s="60">
        <f>C183-C181</f>
        <v>0</v>
      </c>
      <c r="D184" s="60"/>
      <c r="E184" s="60">
        <f>E183-E181</f>
        <v>0</v>
      </c>
      <c r="F184" s="60"/>
      <c r="G184" s="60">
        <f>G183-G181</f>
        <v>0</v>
      </c>
      <c r="H184" s="60"/>
      <c r="I184" s="60"/>
      <c r="J184" s="15"/>
      <c r="K184" s="15"/>
      <c r="L184" s="15"/>
      <c r="M184" s="60">
        <f>M183-M181</f>
        <v>0</v>
      </c>
      <c r="N184" s="60"/>
      <c r="O184" s="60">
        <f>O183-O181</f>
        <v>0</v>
      </c>
      <c r="P184" s="60"/>
      <c r="Q184" s="60">
        <f>'درآمد اعمال اختیار'!Q61</f>
        <v>152606304670</v>
      </c>
      <c r="R184" s="60"/>
      <c r="S184" s="60">
        <f>S183-S181</f>
        <v>0</v>
      </c>
      <c r="T184" s="15"/>
      <c r="U184" s="15"/>
    </row>
    <row r="185" spans="1:21" ht="21.6" hidden="1" x14ac:dyDescent="0.5">
      <c r="G185" s="60"/>
      <c r="H185" s="60"/>
      <c r="I185" s="60"/>
      <c r="J185" s="15"/>
      <c r="K185" s="15"/>
      <c r="L185" s="15"/>
      <c r="M185" s="60"/>
      <c r="N185" s="60"/>
      <c r="O185" s="60"/>
      <c r="P185" s="60"/>
      <c r="Q185" s="60">
        <f>Q183+Q184</f>
        <v>11960405833</v>
      </c>
      <c r="R185" s="60"/>
      <c r="S185" s="60"/>
      <c r="T185" s="15"/>
      <c r="U185" s="15"/>
    </row>
    <row r="186" spans="1:21" ht="21.6" hidden="1" x14ac:dyDescent="0.5">
      <c r="G186" s="60"/>
      <c r="H186" s="60"/>
      <c r="I186" s="60"/>
      <c r="J186" s="15"/>
      <c r="K186" s="15"/>
      <c r="L186" s="15"/>
      <c r="M186" s="60"/>
      <c r="N186" s="60"/>
      <c r="O186" s="60"/>
      <c r="P186" s="60"/>
      <c r="Q186" s="60">
        <f>Q185-Q181</f>
        <v>0</v>
      </c>
      <c r="R186" s="60"/>
      <c r="S186" s="60"/>
      <c r="T186" s="15"/>
      <c r="U186" s="15"/>
    </row>
  </sheetData>
  <sortState xmlns:xlrd2="http://schemas.microsoft.com/office/spreadsheetml/2017/richdata2" ref="A10:U180">
    <sortCondition descending="1" ref="S10:S180"/>
  </sortState>
  <mergeCells count="60">
    <mergeCell ref="C158:K158"/>
    <mergeCell ref="M158:U158"/>
    <mergeCell ref="A159:A160"/>
    <mergeCell ref="I159:K159"/>
    <mergeCell ref="S159:U159"/>
    <mergeCell ref="A152:U152"/>
    <mergeCell ref="A153:U153"/>
    <mergeCell ref="A154:U154"/>
    <mergeCell ref="A156:U156"/>
    <mergeCell ref="C157:U157"/>
    <mergeCell ref="C127:K127"/>
    <mergeCell ref="M127:U127"/>
    <mergeCell ref="A128:A129"/>
    <mergeCell ref="I128:K128"/>
    <mergeCell ref="S128:U128"/>
    <mergeCell ref="A121:U121"/>
    <mergeCell ref="A122:U122"/>
    <mergeCell ref="A123:U123"/>
    <mergeCell ref="A125:U125"/>
    <mergeCell ref="C126:U126"/>
    <mergeCell ref="A91:U91"/>
    <mergeCell ref="A92:U92"/>
    <mergeCell ref="A93:U93"/>
    <mergeCell ref="C96:U96"/>
    <mergeCell ref="C97:K97"/>
    <mergeCell ref="M97:U97"/>
    <mergeCell ref="A95:U95"/>
    <mergeCell ref="A98:A99"/>
    <mergeCell ref="I98:K98"/>
    <mergeCell ref="S98:U98"/>
    <mergeCell ref="C66:U66"/>
    <mergeCell ref="C67:K67"/>
    <mergeCell ref="M67:U67"/>
    <mergeCell ref="A68:A69"/>
    <mergeCell ref="I68:K68"/>
    <mergeCell ref="S68:U68"/>
    <mergeCell ref="A61:U61"/>
    <mergeCell ref="A63:U63"/>
    <mergeCell ref="A62:U62"/>
    <mergeCell ref="A65:U65"/>
    <mergeCell ref="C37:K37"/>
    <mergeCell ref="M37:U37"/>
    <mergeCell ref="A38:A39"/>
    <mergeCell ref="I38:K38"/>
    <mergeCell ref="S38:U38"/>
    <mergeCell ref="A31:U31"/>
    <mergeCell ref="A32:U32"/>
    <mergeCell ref="A33:U33"/>
    <mergeCell ref="A35:U35"/>
    <mergeCell ref="C36:U36"/>
    <mergeCell ref="A1:U1"/>
    <mergeCell ref="A2:U2"/>
    <mergeCell ref="A3:U3"/>
    <mergeCell ref="A8:A9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paperSize="9" scale="43" fitToHeight="0" orientation="landscape" r:id="rId1"/>
  <rowBreaks count="5" manualBreakCount="5">
    <brk id="30" max="21" man="1"/>
    <brk id="60" max="21" man="1"/>
    <brk id="90" max="21" man="1"/>
    <brk id="120" max="21" man="1"/>
    <brk id="151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C7F5-F381-475C-8169-90B7291ED9A1}">
  <sheetPr>
    <pageSetUpPr fitToPage="1"/>
  </sheetPr>
  <dimension ref="A1:U17"/>
  <sheetViews>
    <sheetView rightToLeft="1" view="pageBreakPreview" zoomScale="80" zoomScaleNormal="100" zoomScaleSheetLayoutView="80" workbookViewId="0">
      <selection activeCell="A15" sqref="A15:XFD16"/>
    </sheetView>
  </sheetViews>
  <sheetFormatPr defaultColWidth="9.109375" defaultRowHeight="16.2" x14ac:dyDescent="0.5"/>
  <cols>
    <col min="1" max="1" width="49.109375" style="69" bestFit="1" customWidth="1"/>
    <col min="2" max="2" width="1.44140625" style="69" customWidth="1"/>
    <col min="3" max="3" width="28.6640625" style="69" customWidth="1"/>
    <col min="4" max="4" width="1.44140625" style="69" customWidth="1"/>
    <col min="5" max="5" width="26.88671875" style="69" customWidth="1"/>
    <col min="6" max="6" width="1.44140625" style="69" customWidth="1"/>
    <col min="7" max="7" width="28.44140625" style="69" customWidth="1"/>
    <col min="8" max="8" width="1.44140625" style="69" customWidth="1"/>
    <col min="9" max="9" width="25" style="69" customWidth="1"/>
    <col min="10" max="10" width="1.44140625" style="23" customWidth="1"/>
    <col min="11" max="11" width="27.5546875" style="23" customWidth="1"/>
    <col min="12" max="12" width="1.44140625" style="23" customWidth="1"/>
    <col min="13" max="13" width="26.5546875" style="69" customWidth="1"/>
    <col min="14" max="14" width="1.44140625" style="69" customWidth="1"/>
    <col min="15" max="15" width="23.6640625" style="69" customWidth="1"/>
    <col min="16" max="16" width="1.44140625" style="69" customWidth="1"/>
    <col min="17" max="17" width="23" style="69" bestFit="1" customWidth="1"/>
    <col min="18" max="18" width="1.44140625" style="69" customWidth="1"/>
    <col min="19" max="19" width="26.5546875" style="69" customWidth="1"/>
    <col min="20" max="20" width="1.44140625" style="23" customWidth="1"/>
    <col min="21" max="21" width="24.44140625" style="23" bestFit="1" customWidth="1"/>
    <col min="22" max="22" width="1.44140625" style="23" customWidth="1"/>
    <col min="23" max="16384" width="9.109375" style="23"/>
  </cols>
  <sheetData>
    <row r="1" spans="1:21" ht="39" customHeight="1" x14ac:dyDescent="0.5">
      <c r="A1" s="157" t="str">
        <f>درآمد!A1</f>
        <v>صندوق سرمایه گذاری بخشی پتروشیمی دماوند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1" ht="39" customHeight="1" x14ac:dyDescent="0.5">
      <c r="A2" s="157" t="str">
        <f>درآمد!A2</f>
        <v>صورت وضعیت درآمدها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1" ht="39" customHeight="1" x14ac:dyDescent="0.5">
      <c r="A3" s="157" t="str">
        <f>درآمد!A3</f>
        <v>دوره یک ماهه منتهی به 29 اسفند 1404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4" spans="1:21" ht="39" customHeight="1" x14ac:dyDescent="0.5"/>
    <row r="5" spans="1:21" ht="39" customHeight="1" x14ac:dyDescent="0.5">
      <c r="A5" s="160" t="s">
        <v>193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</row>
    <row r="6" spans="1:21" ht="39" customHeight="1" x14ac:dyDescent="1">
      <c r="A6" s="83"/>
      <c r="B6" s="83"/>
      <c r="C6" s="156" t="s">
        <v>99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7" spans="1:21" ht="39" customHeight="1" thickBot="1" x14ac:dyDescent="0.95">
      <c r="C7" s="174" t="s">
        <v>157</v>
      </c>
      <c r="D7" s="174"/>
      <c r="E7" s="174"/>
      <c r="F7" s="174"/>
      <c r="G7" s="174"/>
      <c r="H7" s="174"/>
      <c r="I7" s="174"/>
      <c r="J7" s="174"/>
      <c r="K7" s="174"/>
      <c r="L7" s="27"/>
      <c r="M7" s="174" t="s">
        <v>158</v>
      </c>
      <c r="N7" s="174"/>
      <c r="O7" s="174"/>
      <c r="P7" s="174"/>
      <c r="Q7" s="174"/>
      <c r="R7" s="174"/>
      <c r="S7" s="174"/>
      <c r="T7" s="174"/>
      <c r="U7" s="174"/>
    </row>
    <row r="8" spans="1:21" ht="39" customHeight="1" thickBot="1" x14ac:dyDescent="0.9">
      <c r="A8" s="154" t="s">
        <v>72</v>
      </c>
      <c r="B8" s="94"/>
      <c r="C8" s="93" t="s">
        <v>73</v>
      </c>
      <c r="D8" s="94"/>
      <c r="E8" s="93" t="s">
        <v>74</v>
      </c>
      <c r="F8" s="94"/>
      <c r="G8" s="93" t="s">
        <v>75</v>
      </c>
      <c r="H8" s="95"/>
      <c r="I8" s="159" t="s">
        <v>47</v>
      </c>
      <c r="J8" s="159"/>
      <c r="K8" s="159"/>
      <c r="L8" s="41"/>
      <c r="M8" s="93" t="s">
        <v>73</v>
      </c>
      <c r="N8" s="94"/>
      <c r="O8" s="93" t="s">
        <v>74</v>
      </c>
      <c r="P8" s="94"/>
      <c r="Q8" s="93" t="s">
        <v>75</v>
      </c>
      <c r="R8" s="95"/>
      <c r="S8" s="159" t="s">
        <v>47</v>
      </c>
      <c r="T8" s="159"/>
      <c r="U8" s="159"/>
    </row>
    <row r="9" spans="1:21" ht="39" customHeight="1" thickBot="1" x14ac:dyDescent="0.9">
      <c r="A9" s="155"/>
      <c r="B9" s="94"/>
      <c r="C9" s="96" t="s">
        <v>110</v>
      </c>
      <c r="D9" s="97"/>
      <c r="E9" s="96" t="s">
        <v>194</v>
      </c>
      <c r="F9" s="97"/>
      <c r="G9" s="96" t="s">
        <v>195</v>
      </c>
      <c r="H9" s="94"/>
      <c r="I9" s="86" t="s">
        <v>62</v>
      </c>
      <c r="J9" s="40"/>
      <c r="K9" s="43" t="s">
        <v>68</v>
      </c>
      <c r="L9" s="41"/>
      <c r="M9" s="96" t="s">
        <v>110</v>
      </c>
      <c r="N9" s="97"/>
      <c r="O9" s="96" t="s">
        <v>194</v>
      </c>
      <c r="P9" s="97"/>
      <c r="Q9" s="96" t="s">
        <v>195</v>
      </c>
      <c r="R9" s="94"/>
      <c r="S9" s="86" t="s">
        <v>62</v>
      </c>
      <c r="T9" s="40"/>
      <c r="U9" s="43" t="s">
        <v>68</v>
      </c>
    </row>
    <row r="10" spans="1:21" ht="39" customHeight="1" x14ac:dyDescent="0.5">
      <c r="A10" s="54" t="s">
        <v>176</v>
      </c>
      <c r="C10" s="60">
        <v>4525321027</v>
      </c>
      <c r="D10" s="60"/>
      <c r="E10" s="60">
        <v>-15225000</v>
      </c>
      <c r="F10" s="60"/>
      <c r="G10" s="60">
        <v>0</v>
      </c>
      <c r="H10" s="60"/>
      <c r="I10" s="55">
        <f>C10+E10+G10</f>
        <v>4510096027</v>
      </c>
      <c r="J10" s="15"/>
      <c r="K10" s="198">
        <f>I10/I13</f>
        <v>1</v>
      </c>
      <c r="L10" s="15"/>
      <c r="M10" s="60">
        <v>10905173418</v>
      </c>
      <c r="N10" s="88"/>
      <c r="O10" s="60">
        <v>-209669998</v>
      </c>
      <c r="P10" s="60"/>
      <c r="Q10" s="60">
        <v>-102555000</v>
      </c>
      <c r="R10" s="60"/>
      <c r="S10" s="55">
        <f>M10+O10+Q10</f>
        <v>10592948420</v>
      </c>
      <c r="T10" s="29"/>
      <c r="U10" s="16">
        <f>S10/S13</f>
        <v>0.96451034315066375</v>
      </c>
    </row>
    <row r="11" spans="1:21" ht="39" customHeight="1" x14ac:dyDescent="0.5">
      <c r="A11" s="54" t="s">
        <v>191</v>
      </c>
      <c r="C11" s="55">
        <v>0</v>
      </c>
      <c r="D11" s="78"/>
      <c r="E11" s="55">
        <v>0</v>
      </c>
      <c r="F11" s="78"/>
      <c r="G11" s="55">
        <v>0</v>
      </c>
      <c r="H11" s="78"/>
      <c r="I11" s="55">
        <f>C11+E11+G11</f>
        <v>0</v>
      </c>
      <c r="J11" s="29"/>
      <c r="K11" s="18">
        <f>I11/I13</f>
        <v>0</v>
      </c>
      <c r="L11" s="29"/>
      <c r="M11" s="55">
        <v>379216840</v>
      </c>
      <c r="N11" s="78"/>
      <c r="O11" s="55">
        <v>0</v>
      </c>
      <c r="P11" s="78"/>
      <c r="Q11" s="55">
        <v>0</v>
      </c>
      <c r="R11" s="78"/>
      <c r="S11" s="55">
        <f>M11+O11+Q11</f>
        <v>379216840</v>
      </c>
      <c r="T11" s="29"/>
      <c r="U11" s="16">
        <f>S11/S13</f>
        <v>3.4528494803801789E-2</v>
      </c>
    </row>
    <row r="12" spans="1:21" ht="39" customHeight="1" thickBot="1" x14ac:dyDescent="0.55000000000000004">
      <c r="A12" s="54" t="s">
        <v>192</v>
      </c>
      <c r="C12" s="60">
        <v>0</v>
      </c>
      <c r="D12" s="60"/>
      <c r="E12" s="60">
        <v>0</v>
      </c>
      <c r="F12" s="60"/>
      <c r="G12" s="60">
        <v>0</v>
      </c>
      <c r="H12" s="60"/>
      <c r="I12" s="55">
        <f>C12+E12+G12</f>
        <v>0</v>
      </c>
      <c r="J12" s="15"/>
      <c r="K12" s="18">
        <f>I12/I13</f>
        <v>0</v>
      </c>
      <c r="L12" s="15"/>
      <c r="M12" s="60">
        <v>0</v>
      </c>
      <c r="N12" s="88"/>
      <c r="O12" s="60">
        <v>0</v>
      </c>
      <c r="P12" s="60"/>
      <c r="Q12" s="60">
        <v>10556175</v>
      </c>
      <c r="R12" s="60"/>
      <c r="S12" s="55">
        <f>M12+O12+Q12</f>
        <v>10556175</v>
      </c>
      <c r="T12" s="29"/>
      <c r="U12" s="16">
        <f>S12/S13</f>
        <v>9.6116204553448189E-4</v>
      </c>
    </row>
    <row r="13" spans="1:21" ht="39" customHeight="1" thickBot="1" x14ac:dyDescent="0.6">
      <c r="A13" s="62"/>
      <c r="B13" s="81"/>
      <c r="C13" s="68">
        <f>SUM(C10:C12)</f>
        <v>4525321027</v>
      </c>
      <c r="D13" s="87"/>
      <c r="E13" s="68">
        <f>SUM(E10:E12)</f>
        <v>-15225000</v>
      </c>
      <c r="F13" s="87"/>
      <c r="G13" s="68">
        <f>SUM(G10:G12)</f>
        <v>0</v>
      </c>
      <c r="H13" s="87"/>
      <c r="I13" s="68">
        <f>SUM(I10:I12)</f>
        <v>4510096027</v>
      </c>
      <c r="J13" s="21"/>
      <c r="K13" s="199">
        <f>SUM(K10:K12)</f>
        <v>1</v>
      </c>
      <c r="L13" s="21"/>
      <c r="M13" s="68">
        <f>SUM(M10:M12)</f>
        <v>11284390258</v>
      </c>
      <c r="N13" s="98"/>
      <c r="O13" s="68">
        <f>SUM(O10:O12)</f>
        <v>-209669998</v>
      </c>
      <c r="P13" s="87"/>
      <c r="Q13" s="68">
        <f>SUM(Q10:Q12)</f>
        <v>-91998825</v>
      </c>
      <c r="R13" s="87"/>
      <c r="S13" s="68">
        <f>SUM(S10:S12)</f>
        <v>10982721435</v>
      </c>
      <c r="T13" s="34"/>
      <c r="U13" s="199">
        <f>SUM(U10:U12)</f>
        <v>1</v>
      </c>
    </row>
    <row r="14" spans="1:21" ht="39" customHeight="1" thickTop="1" x14ac:dyDescent="0.5">
      <c r="A14" s="54"/>
      <c r="C14" s="60"/>
      <c r="D14" s="60"/>
      <c r="E14" s="60"/>
      <c r="F14" s="60"/>
      <c r="G14" s="60"/>
      <c r="H14" s="60"/>
      <c r="I14" s="55"/>
      <c r="J14" s="15"/>
      <c r="K14" s="18"/>
      <c r="L14" s="15"/>
      <c r="M14" s="60"/>
      <c r="N14" s="88"/>
      <c r="O14" s="60"/>
      <c r="P14" s="60"/>
      <c r="Q14" s="60"/>
      <c r="R14" s="60"/>
      <c r="S14" s="55"/>
      <c r="T14" s="29"/>
      <c r="U14" s="16"/>
    </row>
    <row r="15" spans="1:21" ht="21.6" hidden="1" x14ac:dyDescent="0.5">
      <c r="C15" s="55">
        <f>'درآمد سود اوراق'!C11</f>
        <v>4525321027</v>
      </c>
      <c r="D15" s="55"/>
      <c r="E15" s="55">
        <f>'درآمد ناشی از تغییر قیمت '!I63</f>
        <v>-15225000</v>
      </c>
      <c r="F15" s="55"/>
      <c r="G15" s="55"/>
      <c r="H15" s="55"/>
      <c r="I15" s="55"/>
      <c r="M15" s="55">
        <f>'درآمد سود اوراق'!I11</f>
        <v>11284390258</v>
      </c>
      <c r="N15" s="55"/>
      <c r="O15" s="55">
        <f>'درآمد ناشی از تغییر قیمت '!Q63</f>
        <v>-209669998</v>
      </c>
      <c r="P15" s="55"/>
      <c r="Q15" s="55">
        <f>'درآمد ناشی از فروش'!Q119</f>
        <v>-91998825</v>
      </c>
      <c r="R15" s="55"/>
      <c r="S15" s="55"/>
    </row>
    <row r="16" spans="1:21" ht="21.6" hidden="1" x14ac:dyDescent="0.5">
      <c r="C16" s="55">
        <f>C15-C13</f>
        <v>0</v>
      </c>
      <c r="D16" s="55"/>
      <c r="E16" s="55">
        <f>E15-E13</f>
        <v>0</v>
      </c>
      <c r="F16" s="55"/>
      <c r="G16" s="55"/>
      <c r="H16" s="55"/>
      <c r="I16" s="55"/>
      <c r="M16" s="55">
        <f>M15-M13</f>
        <v>0</v>
      </c>
      <c r="N16" s="55"/>
      <c r="O16" s="55">
        <f>O15-O13</f>
        <v>0</v>
      </c>
      <c r="P16" s="55"/>
      <c r="Q16" s="55">
        <f>Q15-Q13</f>
        <v>0</v>
      </c>
      <c r="R16" s="55"/>
      <c r="S16" s="55"/>
    </row>
    <row r="17" spans="13:19" ht="21.6" x14ac:dyDescent="0.5">
      <c r="M17" s="55"/>
      <c r="N17" s="55"/>
      <c r="O17" s="55"/>
      <c r="P17" s="55"/>
      <c r="Q17" s="55"/>
      <c r="R17" s="55"/>
      <c r="S17" s="55"/>
    </row>
  </sheetData>
  <mergeCells count="10">
    <mergeCell ref="A8:A9"/>
    <mergeCell ref="I8:K8"/>
    <mergeCell ref="S8:U8"/>
    <mergeCell ref="A1:U1"/>
    <mergeCell ref="A2:U2"/>
    <mergeCell ref="A3:U3"/>
    <mergeCell ref="A5:U5"/>
    <mergeCell ref="C6:U6"/>
    <mergeCell ref="C7:K7"/>
    <mergeCell ref="M7:U7"/>
  </mergeCells>
  <pageMargins left="0.39" right="0.39" top="0.39" bottom="0.39" header="0" footer="0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صورت وضعیت پرتفوی</vt:lpstr>
      <vt:lpstr>سهام</vt:lpstr>
      <vt:lpstr>اوراق مشتقه</vt:lpstr>
      <vt:lpstr>اوراق </vt:lpstr>
      <vt:lpstr>تعدیل قیمت</vt:lpstr>
      <vt:lpstr>سپرده</vt:lpstr>
      <vt:lpstr>درآمد</vt:lpstr>
      <vt:lpstr>درآمد سرمایه گذاری در سهام</vt:lpstr>
      <vt:lpstr>درآمد سرمایه گذاری در اوراق</vt:lpstr>
      <vt:lpstr>درآمد سپرده بانکی</vt:lpstr>
      <vt:lpstr>سایر درآمدها</vt:lpstr>
      <vt:lpstr>درآمد سود ترجیحی</vt:lpstr>
      <vt:lpstr>درآمد سود سهام</vt:lpstr>
      <vt:lpstr>درآمد سود اوراق</vt:lpstr>
      <vt:lpstr>سود سپرده بانکی</vt:lpstr>
      <vt:lpstr>درآمد ناشی از تغییر قیمت </vt:lpstr>
      <vt:lpstr>درآمد ناشی از فروش</vt:lpstr>
      <vt:lpstr>درآمد اعمال اختیار</vt:lpstr>
      <vt:lpstr>'اوراق '!Print_Area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سود اوراق'!Print_Area</vt:lpstr>
      <vt:lpstr>'درآمد سود ترجیحی'!Print_Area</vt:lpstr>
      <vt:lpstr>'درآمد سود سهام'!Print_Area</vt:lpstr>
      <vt:lpstr>'درآمد ناشی از تغییر قیمت 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Hamid Reza MusaZadeh</dc:creator>
  <dc:description/>
  <cp:lastModifiedBy>Hamidreza Mousazadeh</cp:lastModifiedBy>
  <cp:lastPrinted>2026-04-04T18:28:46Z</cp:lastPrinted>
  <dcterms:created xsi:type="dcterms:W3CDTF">2025-07-27T13:20:38Z</dcterms:created>
  <dcterms:modified xsi:type="dcterms:W3CDTF">2026-04-05T18:09:32Z</dcterms:modified>
</cp:coreProperties>
</file>