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AF\حسابداری صندوق\5-بخشی افق دماوند\عملیات حسابداری\گزارش پرتفوی\1405\07\"/>
    </mc:Choice>
  </mc:AlternateContent>
  <xr:revisionPtr revIDLastSave="0" documentId="13_ncr:1_{3D4A6A07-2A7C-43FD-990F-497C1128A355}" xr6:coauthVersionLast="47" xr6:coauthVersionMax="47" xr10:uidLastSave="{00000000-0000-0000-0000-000000000000}"/>
  <bookViews>
    <workbookView xWindow="-120" yWindow="-120" windowWidth="29040" windowHeight="15840" tabRatio="934" xr2:uid="{00000000-000D-0000-FFFF-FFFF00000000}"/>
  </bookViews>
  <sheets>
    <sheet name="صورت وضعیت پرتفوی" sheetId="22" r:id="rId1"/>
    <sheet name="سهام" sheetId="2" r:id="rId2"/>
    <sheet name="اوراق مشتقه" sheetId="3" r:id="rId3"/>
    <sheet name="سپرده" sheetId="7" r:id="rId4"/>
    <sheet name="درآمد" sheetId="8" r:id="rId5"/>
    <sheet name="2-1" sheetId="9" r:id="rId6"/>
    <sheet name="2-2" sheetId="24" r:id="rId7"/>
    <sheet name="2-3" sheetId="13" r:id="rId8"/>
    <sheet name="2-4" sheetId="14" r:id="rId9"/>
    <sheet name="درآمد سود ترجیحی" sheetId="26" r:id="rId10"/>
    <sheet name="درآمد سود سهام" sheetId="15" r:id="rId11"/>
    <sheet name="درآمد سود اوراق" sheetId="25" r:id="rId12"/>
    <sheet name="سود سپرده بانکی" sheetId="18" r:id="rId13"/>
    <sheet name="درآمد ناشی از تغییر قیمت " sheetId="21" r:id="rId14"/>
    <sheet name="درآمد ناشی از فروش" sheetId="27" r:id="rId15"/>
    <sheet name="درآمد ناشی از اختیار فروش" sheetId="28" r:id="rId16"/>
  </sheets>
  <definedNames>
    <definedName name="_xlnm._FilterDatabase" localSheetId="5" hidden="1">'2-1'!$A$8:$U$9</definedName>
    <definedName name="_xlnm._FilterDatabase" localSheetId="6" hidden="1">'2-2'!$A$9:$X$12</definedName>
    <definedName name="_xlnm.Print_Area" localSheetId="5">'2-1'!$A$1:$V$111</definedName>
    <definedName name="_xlnm.Print_Area" localSheetId="6">'2-2'!$A$1:$V$12</definedName>
    <definedName name="_xlnm.Print_Area" localSheetId="7">'2-3'!$A$1:$J$15</definedName>
    <definedName name="_xlnm.Print_Area" localSheetId="8">'2-4'!$A$1:$F$11</definedName>
    <definedName name="_xlnm.Print_Area" localSheetId="2">'اوراق مشتقه'!$A$1:$V$15</definedName>
    <definedName name="_xlnm.Print_Area" localSheetId="4">درآمد!$A$1:$J$13</definedName>
    <definedName name="_xlnm.Print_Area" localSheetId="11">'درآمد سود اوراق'!$A$1:$N$11</definedName>
    <definedName name="_xlnm.Print_Area" localSheetId="9">'درآمد سود ترجیحی'!$A$1:$I$11</definedName>
    <definedName name="_xlnm.Print_Area" localSheetId="10">'درآمد سود سهام'!$A$1:$N$39</definedName>
    <definedName name="_xlnm.Print_Area" localSheetId="15">'درآمد ناشی از اختیار فروش'!$A$1:$R$27</definedName>
    <definedName name="_xlnm.Print_Area" localSheetId="13">'درآمد ناشی از تغییر قیمت '!$A$1:$R$80</definedName>
    <definedName name="_xlnm.Print_Area" localSheetId="14">'درآمد ناشی از فروش'!$A$1:$S$58</definedName>
    <definedName name="_xlnm.Print_Area" localSheetId="3">سپرده!$A$1:$L$13</definedName>
    <definedName name="_xlnm.Print_Area" localSheetId="1">سهام!$A$1:$Z$76</definedName>
    <definedName name="_xlnm.Print_Area" localSheetId="12">'سود سپرده بانکی'!$A$1:$N$14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75" i="2" l="1"/>
  <c r="W75" i="2"/>
  <c r="Y75" i="2"/>
  <c r="U79" i="2"/>
  <c r="I79" i="9" l="1"/>
  <c r="S105" i="9"/>
  <c r="S106" i="9"/>
  <c r="S79" i="9"/>
  <c r="S80" i="9"/>
  <c r="S81" i="9"/>
  <c r="S82" i="9"/>
  <c r="S83" i="9"/>
  <c r="S84" i="9"/>
  <c r="S100" i="9"/>
  <c r="S103" i="9"/>
  <c r="I80" i="9"/>
  <c r="I81" i="9"/>
  <c r="I82" i="9"/>
  <c r="I83" i="9"/>
  <c r="I84" i="9"/>
  <c r="A2" i="28"/>
  <c r="C50" i="27"/>
  <c r="E50" i="27"/>
  <c r="G50" i="27"/>
  <c r="I49" i="27"/>
  <c r="I11" i="27"/>
  <c r="I12" i="27"/>
  <c r="I13" i="27"/>
  <c r="I14" i="27"/>
  <c r="I15" i="27"/>
  <c r="I16" i="27"/>
  <c r="I17" i="27"/>
  <c r="I18" i="27"/>
  <c r="I19" i="27"/>
  <c r="I20" i="27"/>
  <c r="I21" i="27"/>
  <c r="I22" i="27"/>
  <c r="I23" i="27"/>
  <c r="I24" i="27"/>
  <c r="I25" i="27"/>
  <c r="I26" i="27"/>
  <c r="I27" i="27"/>
  <c r="I28" i="27"/>
  <c r="I29" i="27"/>
  <c r="I30" i="27"/>
  <c r="I31" i="27"/>
  <c r="I32" i="27"/>
  <c r="I33" i="27"/>
  <c r="I34" i="27"/>
  <c r="I35" i="27"/>
  <c r="I36" i="27"/>
  <c r="I37" i="27"/>
  <c r="I38" i="27"/>
  <c r="I39" i="27"/>
  <c r="I40" i="27"/>
  <c r="I41" i="27"/>
  <c r="I42" i="27"/>
  <c r="I43" i="27"/>
  <c r="I44" i="27"/>
  <c r="I45" i="27"/>
  <c r="I46" i="27"/>
  <c r="I47" i="27"/>
  <c r="I48" i="27"/>
  <c r="I10" i="27"/>
  <c r="I9" i="27"/>
  <c r="I50" i="27" s="1"/>
  <c r="Q11" i="27"/>
  <c r="Q12" i="27"/>
  <c r="Q13" i="27"/>
  <c r="Q14" i="27"/>
  <c r="Q15" i="27"/>
  <c r="Q16" i="27"/>
  <c r="Q17" i="27"/>
  <c r="Q18" i="27"/>
  <c r="Q19" i="27"/>
  <c r="Q20" i="27"/>
  <c r="Q21" i="27"/>
  <c r="Q22" i="27"/>
  <c r="Q23" i="27"/>
  <c r="Q24" i="27"/>
  <c r="Q25" i="27"/>
  <c r="Q26" i="27"/>
  <c r="Q27" i="27"/>
  <c r="Q28" i="27"/>
  <c r="Q29" i="27"/>
  <c r="Q30" i="27"/>
  <c r="Q31" i="27"/>
  <c r="Q32" i="27"/>
  <c r="Q33" i="27"/>
  <c r="Q34" i="27"/>
  <c r="Q35" i="27"/>
  <c r="Q36" i="27"/>
  <c r="Q37" i="27"/>
  <c r="Q38" i="27"/>
  <c r="Q39" i="27"/>
  <c r="Q40" i="27"/>
  <c r="Q41" i="27"/>
  <c r="Q42" i="27"/>
  <c r="Q43" i="27"/>
  <c r="Q44" i="27"/>
  <c r="Q45" i="27"/>
  <c r="Q46" i="27"/>
  <c r="Q47" i="27"/>
  <c r="Q48" i="27"/>
  <c r="Q49" i="27"/>
  <c r="Q10" i="27"/>
  <c r="Q50" i="27" s="1"/>
  <c r="Q9" i="27"/>
  <c r="Q74" i="21"/>
  <c r="Q75" i="21"/>
  <c r="Q76" i="21"/>
  <c r="Q77" i="21"/>
  <c r="Q78" i="21"/>
  <c r="I78" i="21"/>
  <c r="I77" i="21"/>
  <c r="I76" i="21"/>
  <c r="I75" i="21"/>
  <c r="I74" i="21"/>
  <c r="Q71" i="21"/>
  <c r="I71" i="21"/>
  <c r="M35" i="15"/>
  <c r="M27" i="15"/>
  <c r="G27" i="15"/>
  <c r="A1" i="8"/>
  <c r="A1" i="28" s="1"/>
  <c r="G14" i="7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59" i="2"/>
  <c r="Y60" i="2"/>
  <c r="Y61" i="2"/>
  <c r="Y62" i="2"/>
  <c r="Y63" i="2"/>
  <c r="Y64" i="2"/>
  <c r="Y65" i="2"/>
  <c r="Y66" i="2"/>
  <c r="Y67" i="2"/>
  <c r="Y68" i="2"/>
  <c r="Y69" i="2"/>
  <c r="Y70" i="2"/>
  <c r="Y71" i="2"/>
  <c r="Y72" i="2"/>
  <c r="Y73" i="2"/>
  <c r="Y74" i="2"/>
  <c r="I11" i="7"/>
  <c r="C12" i="7"/>
  <c r="E12" i="7"/>
  <c r="G12" i="7"/>
  <c r="K79" i="21"/>
  <c r="M79" i="21"/>
  <c r="I77" i="9"/>
  <c r="I78" i="9"/>
  <c r="G79" i="21"/>
  <c r="I46" i="21"/>
  <c r="I73" i="21"/>
  <c r="I72" i="21"/>
  <c r="C15" i="7" l="1"/>
  <c r="S99" i="9"/>
  <c r="S98" i="9"/>
  <c r="S102" i="9"/>
  <c r="S101" i="9"/>
  <c r="S97" i="9"/>
  <c r="S104" i="9"/>
  <c r="I53" i="9"/>
  <c r="I49" i="9"/>
  <c r="I50" i="9"/>
  <c r="I51" i="9"/>
  <c r="I48" i="9"/>
  <c r="I47" i="9"/>
  <c r="I46" i="9"/>
  <c r="S46" i="9"/>
  <c r="S47" i="9"/>
  <c r="S48" i="9"/>
  <c r="S49" i="9"/>
  <c r="S50" i="9"/>
  <c r="S51" i="9"/>
  <c r="S52" i="9"/>
  <c r="S53" i="9"/>
  <c r="S16" i="9"/>
  <c r="S23" i="9"/>
  <c r="S26" i="9"/>
  <c r="S34" i="9"/>
  <c r="S39" i="9"/>
  <c r="S41" i="9"/>
  <c r="S42" i="9"/>
  <c r="S55" i="9"/>
  <c r="S56" i="9"/>
  <c r="S57" i="9"/>
  <c r="S62" i="9"/>
  <c r="S63" i="9"/>
  <c r="S64" i="9"/>
  <c r="S65" i="9"/>
  <c r="S66" i="9"/>
  <c r="S71" i="9"/>
  <c r="S72" i="9"/>
  <c r="S73" i="9"/>
  <c r="S74" i="9"/>
  <c r="S86" i="9"/>
  <c r="S89" i="9"/>
  <c r="S90" i="9"/>
  <c r="S92" i="9"/>
  <c r="S93" i="9"/>
  <c r="S94" i="9"/>
  <c r="S95" i="9"/>
  <c r="S96" i="9"/>
  <c r="S10" i="9"/>
  <c r="S87" i="9"/>
  <c r="S85" i="9"/>
  <c r="S18" i="9"/>
  <c r="I61" i="9"/>
  <c r="I62" i="9"/>
  <c r="I63" i="9"/>
  <c r="I64" i="9"/>
  <c r="I65" i="9"/>
  <c r="I66" i="9"/>
  <c r="I67" i="9"/>
  <c r="I68" i="9"/>
  <c r="I69" i="9"/>
  <c r="I70" i="9"/>
  <c r="I71" i="9"/>
  <c r="I72" i="9"/>
  <c r="I73" i="9"/>
  <c r="I74" i="9"/>
  <c r="I75" i="9"/>
  <c r="I76" i="9"/>
  <c r="S13" i="9"/>
  <c r="S21" i="9"/>
  <c r="S22" i="9"/>
  <c r="S25" i="9"/>
  <c r="S27" i="9"/>
  <c r="S29" i="9"/>
  <c r="S30" i="9"/>
  <c r="S33" i="9"/>
  <c r="S35" i="9"/>
  <c r="S37" i="9"/>
  <c r="S43" i="9"/>
  <c r="S44" i="9"/>
  <c r="S45" i="9"/>
  <c r="S59" i="9"/>
  <c r="S67" i="9"/>
  <c r="S68" i="9"/>
  <c r="S69" i="9"/>
  <c r="S70" i="9"/>
  <c r="S75" i="9"/>
  <c r="S76" i="9"/>
  <c r="S77" i="9"/>
  <c r="S78" i="9"/>
  <c r="S10" i="24"/>
  <c r="Q56" i="27"/>
  <c r="M26" i="28"/>
  <c r="O26" i="28"/>
  <c r="I26" i="28" l="1"/>
  <c r="K26" i="28"/>
  <c r="Q70" i="21"/>
  <c r="Q72" i="21"/>
  <c r="Q73" i="21"/>
  <c r="I57" i="21"/>
  <c r="C79" i="21"/>
  <c r="E79" i="21"/>
  <c r="I70" i="21"/>
  <c r="Q46" i="21"/>
  <c r="Q48" i="21"/>
  <c r="Q49" i="21"/>
  <c r="Q50" i="21"/>
  <c r="Q51" i="21"/>
  <c r="Q52" i="21"/>
  <c r="Q53" i="21"/>
  <c r="I48" i="21"/>
  <c r="I49" i="21"/>
  <c r="I50" i="21"/>
  <c r="I51" i="21"/>
  <c r="I52" i="21"/>
  <c r="I53" i="21"/>
  <c r="I54" i="21"/>
  <c r="I55" i="21"/>
  <c r="I56" i="21"/>
  <c r="I59" i="21"/>
  <c r="I60" i="21"/>
  <c r="I61" i="21"/>
  <c r="I63" i="21"/>
  <c r="I64" i="21"/>
  <c r="I65" i="21"/>
  <c r="M9" i="18"/>
  <c r="K13" i="18"/>
  <c r="I13" i="18"/>
  <c r="G16" i="13" s="1"/>
  <c r="G9" i="18"/>
  <c r="E13" i="18"/>
  <c r="C13" i="18"/>
  <c r="C16" i="13" s="1"/>
  <c r="I10" i="25"/>
  <c r="M13" i="24" s="1"/>
  <c r="M9" i="25"/>
  <c r="G9" i="25"/>
  <c r="I38" i="15"/>
  <c r="M112" i="9" s="1"/>
  <c r="K38" i="15"/>
  <c r="C38" i="15"/>
  <c r="C112" i="9" s="1"/>
  <c r="E38" i="15"/>
  <c r="M37" i="15"/>
  <c r="M11" i="15"/>
  <c r="M12" i="15"/>
  <c r="M13" i="15"/>
  <c r="M14" i="15"/>
  <c r="M15" i="15"/>
  <c r="M16" i="15"/>
  <c r="M17" i="15"/>
  <c r="M18" i="15"/>
  <c r="M19" i="15"/>
  <c r="M20" i="15"/>
  <c r="M21" i="15"/>
  <c r="M22" i="15"/>
  <c r="M23" i="15"/>
  <c r="M24" i="15"/>
  <c r="M25" i="15"/>
  <c r="M26" i="15"/>
  <c r="M28" i="15"/>
  <c r="M29" i="15"/>
  <c r="M30" i="15"/>
  <c r="M31" i="15"/>
  <c r="M32" i="15"/>
  <c r="M33" i="15"/>
  <c r="M34" i="15"/>
  <c r="M36" i="15"/>
  <c r="M10" i="15"/>
  <c r="M9" i="15"/>
  <c r="G37" i="15"/>
  <c r="G11" i="15"/>
  <c r="G12" i="15"/>
  <c r="G13" i="15"/>
  <c r="G14" i="15"/>
  <c r="G15" i="15"/>
  <c r="G16" i="15"/>
  <c r="G17" i="15"/>
  <c r="G18" i="15"/>
  <c r="G19" i="15"/>
  <c r="G20" i="15"/>
  <c r="G21" i="15"/>
  <c r="G22" i="15"/>
  <c r="G23" i="15"/>
  <c r="G24" i="15"/>
  <c r="G25" i="15"/>
  <c r="G26" i="15"/>
  <c r="G28" i="15"/>
  <c r="G29" i="15"/>
  <c r="G30" i="15"/>
  <c r="G31" i="15"/>
  <c r="G32" i="15"/>
  <c r="G33" i="15"/>
  <c r="G34" i="15"/>
  <c r="G35" i="15"/>
  <c r="G36" i="15"/>
  <c r="G10" i="15"/>
  <c r="G9" i="15"/>
  <c r="E8" i="26"/>
  <c r="Q66" i="2"/>
  <c r="Q67" i="2"/>
  <c r="Q68" i="2"/>
  <c r="Q69" i="2"/>
  <c r="Q70" i="2"/>
  <c r="Q71" i="2"/>
  <c r="Q72" i="2"/>
  <c r="Q73" i="2"/>
  <c r="Q74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11" i="2"/>
  <c r="M75" i="2"/>
  <c r="K75" i="2"/>
  <c r="Y79" i="2"/>
  <c r="W78" i="2"/>
  <c r="U80" i="2"/>
  <c r="I75" i="2"/>
  <c r="O75" i="2"/>
  <c r="I9" i="7"/>
  <c r="C10" i="14"/>
  <c r="E10" i="14"/>
  <c r="A2" i="27"/>
  <c r="E26" i="28"/>
  <c r="C26" i="28"/>
  <c r="G26" i="28"/>
  <c r="Q26" i="28"/>
  <c r="K7" i="28"/>
  <c r="C7" i="28"/>
  <c r="M38" i="15" l="1"/>
  <c r="Q113" i="9"/>
  <c r="Q29" i="28"/>
  <c r="G38" i="15"/>
  <c r="G113" i="9"/>
  <c r="I29" i="28"/>
  <c r="Q75" i="2"/>
  <c r="K7" i="27"/>
  <c r="K54" i="27" s="1"/>
  <c r="C7" i="27"/>
  <c r="C54" i="27" s="1"/>
  <c r="O57" i="27"/>
  <c r="M57" i="27"/>
  <c r="K57" i="27"/>
  <c r="I57" i="27"/>
  <c r="I60" i="27" s="1"/>
  <c r="G57" i="27"/>
  <c r="E57" i="27"/>
  <c r="C57" i="27"/>
  <c r="M50" i="27"/>
  <c r="K50" i="27"/>
  <c r="Q57" i="27" l="1"/>
  <c r="Q13" i="24" l="1"/>
  <c r="I69" i="21"/>
  <c r="Q59" i="21"/>
  <c r="Q60" i="21"/>
  <c r="Q61" i="21"/>
  <c r="Q63" i="21"/>
  <c r="Q64" i="21"/>
  <c r="Q65" i="21"/>
  <c r="Q69" i="21"/>
  <c r="I36" i="21"/>
  <c r="I37" i="21"/>
  <c r="I38" i="21"/>
  <c r="I39" i="21"/>
  <c r="I40" i="21"/>
  <c r="I41" i="21"/>
  <c r="I42" i="21"/>
  <c r="I43" i="21"/>
  <c r="I44" i="21"/>
  <c r="I45" i="21"/>
  <c r="Q36" i="21"/>
  <c r="Q37" i="21"/>
  <c r="Q38" i="21"/>
  <c r="Q39" i="21"/>
  <c r="Q40" i="21"/>
  <c r="Q41" i="21"/>
  <c r="Q42" i="21"/>
  <c r="Q43" i="21"/>
  <c r="Q44" i="21"/>
  <c r="Q45" i="21"/>
  <c r="Q54" i="21"/>
  <c r="Q55" i="21"/>
  <c r="Q56" i="21"/>
  <c r="Q57" i="21"/>
  <c r="Q35" i="21"/>
  <c r="I35" i="21"/>
  <c r="Q29" i="21"/>
  <c r="Q30" i="21"/>
  <c r="Q31" i="21"/>
  <c r="Q32" i="21"/>
  <c r="Q33" i="21"/>
  <c r="Q34" i="21"/>
  <c r="I29" i="21"/>
  <c r="I30" i="21"/>
  <c r="I31" i="21"/>
  <c r="I32" i="21"/>
  <c r="I33" i="21"/>
  <c r="I34" i="21"/>
  <c r="Q10" i="21"/>
  <c r="Q11" i="21"/>
  <c r="Q12" i="21"/>
  <c r="Q13" i="21"/>
  <c r="Q14" i="21"/>
  <c r="Q15" i="21"/>
  <c r="Q16" i="21"/>
  <c r="Q17" i="21"/>
  <c r="Q18" i="21"/>
  <c r="Q19" i="21"/>
  <c r="Q20" i="21"/>
  <c r="Q21" i="21"/>
  <c r="Q22" i="21"/>
  <c r="Q23" i="21"/>
  <c r="Q24" i="21"/>
  <c r="Q25" i="21"/>
  <c r="Q26" i="21"/>
  <c r="Q27" i="21"/>
  <c r="Q28" i="21"/>
  <c r="I12" i="21"/>
  <c r="I13" i="21"/>
  <c r="I14" i="21"/>
  <c r="I15" i="21"/>
  <c r="I16" i="21"/>
  <c r="I17" i="21"/>
  <c r="I18" i="21"/>
  <c r="I19" i="21"/>
  <c r="I20" i="21"/>
  <c r="I21" i="21"/>
  <c r="I22" i="21"/>
  <c r="I23" i="21"/>
  <c r="I24" i="21"/>
  <c r="I25" i="21"/>
  <c r="I26" i="21"/>
  <c r="I27" i="21"/>
  <c r="I28" i="21"/>
  <c r="I10" i="21"/>
  <c r="I11" i="21"/>
  <c r="I10" i="7"/>
  <c r="I12" i="7" s="1"/>
  <c r="M9" i="7"/>
  <c r="M78" i="2"/>
  <c r="C75" i="2"/>
  <c r="Q77" i="2" s="1"/>
  <c r="Q78" i="2" s="1"/>
  <c r="I78" i="2"/>
  <c r="K78" i="2"/>
  <c r="O78" i="2"/>
  <c r="E75" i="2"/>
  <c r="E78" i="2" s="1"/>
  <c r="G75" i="2"/>
  <c r="G78" i="2" s="1"/>
  <c r="M7" i="24"/>
  <c r="C7" i="24"/>
  <c r="I15" i="7" l="1"/>
  <c r="I16" i="7"/>
  <c r="K9" i="7"/>
  <c r="K11" i="7"/>
  <c r="Y80" i="2"/>
  <c r="A1" i="24"/>
  <c r="A1" i="9"/>
  <c r="A1" i="7"/>
  <c r="I7" i="15"/>
  <c r="C7" i="15"/>
  <c r="C7" i="25"/>
  <c r="I7" i="25"/>
  <c r="O110" i="9"/>
  <c r="Q81" i="21" s="1"/>
  <c r="M110" i="9"/>
  <c r="I40" i="15" s="1"/>
  <c r="G7" i="13"/>
  <c r="E7" i="14" s="1"/>
  <c r="C7" i="13"/>
  <c r="C7" i="14" s="1"/>
  <c r="C10" i="25"/>
  <c r="I9" i="21"/>
  <c r="I79" i="21" s="1"/>
  <c r="Q9" i="21"/>
  <c r="Q79" i="21" s="1"/>
  <c r="I7" i="7"/>
  <c r="C7" i="7"/>
  <c r="M7" i="3"/>
  <c r="C7" i="3"/>
  <c r="E112" i="9" l="1"/>
  <c r="A1" i="13"/>
  <c r="A1" i="27"/>
  <c r="M113" i="9"/>
  <c r="I7" i="18"/>
  <c r="K7" i="21" s="1"/>
  <c r="C7" i="18"/>
  <c r="C7" i="21" s="1"/>
  <c r="I10" i="24"/>
  <c r="C13" i="25"/>
  <c r="E10" i="25"/>
  <c r="E13" i="25" s="1"/>
  <c r="K10" i="25"/>
  <c r="K13" i="25" s="1"/>
  <c r="G12" i="25"/>
  <c r="M10" i="25"/>
  <c r="G10" i="25"/>
  <c r="A3" i="25"/>
  <c r="A2" i="25"/>
  <c r="A1" i="25"/>
  <c r="I13" i="24"/>
  <c r="Q11" i="24"/>
  <c r="O11" i="24"/>
  <c r="O14" i="24" s="1"/>
  <c r="M11" i="24"/>
  <c r="G11" i="24"/>
  <c r="G14" i="24" s="1"/>
  <c r="E11" i="24"/>
  <c r="C11" i="24"/>
  <c r="A3" i="24"/>
  <c r="A2" i="24"/>
  <c r="M40" i="15"/>
  <c r="M12" i="18"/>
  <c r="G12" i="18"/>
  <c r="M11" i="18"/>
  <c r="M10" i="18"/>
  <c r="G11" i="18"/>
  <c r="G10" i="18"/>
  <c r="A3" i="18"/>
  <c r="A2" i="18"/>
  <c r="A1" i="18"/>
  <c r="E11" i="8"/>
  <c r="C13" i="14"/>
  <c r="I12" i="25" l="1"/>
  <c r="M12" i="25" s="1"/>
  <c r="M13" i="25" s="1"/>
  <c r="I13" i="25"/>
  <c r="Q82" i="21"/>
  <c r="O112" i="9"/>
  <c r="M13" i="18"/>
  <c r="G13" i="18"/>
  <c r="E13" i="14"/>
  <c r="Q14" i="24"/>
  <c r="C14" i="24"/>
  <c r="M14" i="24"/>
  <c r="K10" i="7"/>
  <c r="K12" i="7" s="1"/>
  <c r="E14" i="24"/>
  <c r="I11" i="24"/>
  <c r="G13" i="25"/>
  <c r="S11" i="24"/>
  <c r="A3" i="21"/>
  <c r="A2" i="21"/>
  <c r="A1" i="21"/>
  <c r="E106" i="9" l="1"/>
  <c r="I106" i="9" s="1"/>
  <c r="E19" i="9"/>
  <c r="E31" i="9"/>
  <c r="E43" i="9"/>
  <c r="I43" i="9" s="1"/>
  <c r="E88" i="9"/>
  <c r="I88" i="9" s="1"/>
  <c r="E20" i="9"/>
  <c r="E32" i="9"/>
  <c r="I32" i="9" s="1"/>
  <c r="E44" i="9"/>
  <c r="E89" i="9"/>
  <c r="I89" i="9" s="1"/>
  <c r="E41" i="9"/>
  <c r="I41" i="9" s="1"/>
  <c r="E21" i="9"/>
  <c r="I21" i="9" s="1"/>
  <c r="E33" i="9"/>
  <c r="I33" i="9" s="1"/>
  <c r="E45" i="9"/>
  <c r="I45" i="9" s="1"/>
  <c r="E90" i="9"/>
  <c r="I90" i="9" s="1"/>
  <c r="E97" i="9"/>
  <c r="I97" i="9" s="1"/>
  <c r="E22" i="9"/>
  <c r="E34" i="9"/>
  <c r="E52" i="9"/>
  <c r="I52" i="9" s="1"/>
  <c r="E91" i="9"/>
  <c r="I91" i="9" s="1"/>
  <c r="E17" i="9"/>
  <c r="E42" i="9"/>
  <c r="E98" i="9"/>
  <c r="I98" i="9" s="1"/>
  <c r="E11" i="9"/>
  <c r="E23" i="9"/>
  <c r="I23" i="9" s="1"/>
  <c r="E35" i="9"/>
  <c r="I35" i="9" s="1"/>
  <c r="E54" i="9"/>
  <c r="I54" i="9" s="1"/>
  <c r="E92" i="9"/>
  <c r="I92" i="9" s="1"/>
  <c r="E104" i="9"/>
  <c r="I104" i="9" s="1"/>
  <c r="E18" i="9"/>
  <c r="I18" i="9" s="1"/>
  <c r="E99" i="9"/>
  <c r="I99" i="9" s="1"/>
  <c r="E12" i="9"/>
  <c r="E24" i="9"/>
  <c r="I24" i="9" s="1"/>
  <c r="E36" i="9"/>
  <c r="E55" i="9"/>
  <c r="E93" i="9"/>
  <c r="I93" i="9" s="1"/>
  <c r="E100" i="9"/>
  <c r="I100" i="9" s="1"/>
  <c r="E13" i="9"/>
  <c r="I13" i="9" s="1"/>
  <c r="E25" i="9"/>
  <c r="E37" i="9"/>
  <c r="I37" i="9" s="1"/>
  <c r="E57" i="9"/>
  <c r="I57" i="9" s="1"/>
  <c r="E94" i="9"/>
  <c r="I94" i="9" s="1"/>
  <c r="E101" i="9"/>
  <c r="I101" i="9" s="1"/>
  <c r="E14" i="9"/>
  <c r="E26" i="9"/>
  <c r="I26" i="9" s="1"/>
  <c r="E38" i="9"/>
  <c r="E58" i="9"/>
  <c r="I58" i="9" s="1"/>
  <c r="E95" i="9"/>
  <c r="E29" i="9"/>
  <c r="I29" i="9" s="1"/>
  <c r="E105" i="9"/>
  <c r="I105" i="9" s="1"/>
  <c r="E102" i="9"/>
  <c r="I102" i="9" s="1"/>
  <c r="E15" i="9"/>
  <c r="E27" i="9"/>
  <c r="I27" i="9" s="1"/>
  <c r="E39" i="9"/>
  <c r="I39" i="9" s="1"/>
  <c r="E60" i="9"/>
  <c r="I60" i="9" s="1"/>
  <c r="E96" i="9"/>
  <c r="I96" i="9" s="1"/>
  <c r="E87" i="9"/>
  <c r="I87" i="9" s="1"/>
  <c r="E103" i="9"/>
  <c r="I103" i="9" s="1"/>
  <c r="E16" i="9"/>
  <c r="I16" i="9" s="1"/>
  <c r="E28" i="9"/>
  <c r="E40" i="9"/>
  <c r="E85" i="9"/>
  <c r="I85" i="9" s="1"/>
  <c r="E10" i="9"/>
  <c r="E86" i="9"/>
  <c r="E30" i="9"/>
  <c r="I30" i="9" s="1"/>
  <c r="K15" i="7"/>
  <c r="S13" i="24"/>
  <c r="S14" i="24" s="1"/>
  <c r="O113" i="9"/>
  <c r="E9" i="8"/>
  <c r="K11" i="24"/>
  <c r="I14" i="24"/>
  <c r="U10" i="24"/>
  <c r="E41" i="15"/>
  <c r="I41" i="15"/>
  <c r="K41" i="15"/>
  <c r="A3" i="15"/>
  <c r="A2" i="15"/>
  <c r="A1" i="15"/>
  <c r="A3" i="9"/>
  <c r="A2" i="9"/>
  <c r="C109" i="9" l="1"/>
  <c r="C108" i="9"/>
  <c r="C22" i="9"/>
  <c r="E110" i="9"/>
  <c r="A3" i="28"/>
  <c r="A3" i="27"/>
  <c r="I9" i="8"/>
  <c r="U11" i="24"/>
  <c r="M41" i="15"/>
  <c r="A3" i="13"/>
  <c r="A2" i="13"/>
  <c r="A3" i="14"/>
  <c r="A3" i="26" s="1"/>
  <c r="A2" i="14"/>
  <c r="A2" i="26" s="1"/>
  <c r="A1" i="14"/>
  <c r="A1" i="26" s="1"/>
  <c r="C14" i="13"/>
  <c r="G14" i="13"/>
  <c r="I11" i="8"/>
  <c r="A3" i="7"/>
  <c r="A2" i="7"/>
  <c r="A3" i="3"/>
  <c r="A2" i="3"/>
  <c r="A1" i="3"/>
  <c r="I10" i="13" l="1"/>
  <c r="I15" i="18"/>
  <c r="G44" i="9"/>
  <c r="I44" i="9" s="1"/>
  <c r="G40" i="9"/>
  <c r="I40" i="9" s="1"/>
  <c r="G10" i="9"/>
  <c r="I10" i="9" s="1"/>
  <c r="G107" i="9"/>
  <c r="I107" i="9" s="1"/>
  <c r="G14" i="9"/>
  <c r="I14" i="9" s="1"/>
  <c r="G42" i="9"/>
  <c r="I42" i="9" s="1"/>
  <c r="G19" i="9"/>
  <c r="I19" i="9" s="1"/>
  <c r="G28" i="9"/>
  <c r="I28" i="9" s="1"/>
  <c r="G56" i="9"/>
  <c r="I56" i="9" s="1"/>
  <c r="G108" i="9"/>
  <c r="I108" i="9" s="1"/>
  <c r="G17" i="9"/>
  <c r="I17" i="9" s="1"/>
  <c r="G31" i="9"/>
  <c r="I31" i="9" s="1"/>
  <c r="G95" i="9"/>
  <c r="I95" i="9" s="1"/>
  <c r="G86" i="9"/>
  <c r="I86" i="9" s="1"/>
  <c r="G109" i="9"/>
  <c r="I109" i="9" s="1"/>
  <c r="G55" i="9"/>
  <c r="I55" i="9" s="1"/>
  <c r="G20" i="9"/>
  <c r="I20" i="9" s="1"/>
  <c r="G34" i="9"/>
  <c r="I34" i="9" s="1"/>
  <c r="G11" i="9"/>
  <c r="G59" i="9"/>
  <c r="I59" i="9" s="1"/>
  <c r="G15" i="9"/>
  <c r="I15" i="9" s="1"/>
  <c r="G36" i="9"/>
  <c r="I36" i="9" s="1"/>
  <c r="G25" i="9"/>
  <c r="I25" i="9" s="1"/>
  <c r="G38" i="9"/>
  <c r="I38" i="9" s="1"/>
  <c r="G12" i="9"/>
  <c r="I12" i="9" s="1"/>
  <c r="I81" i="21"/>
  <c r="I82" i="21" s="1"/>
  <c r="E113" i="9"/>
  <c r="E10" i="13"/>
  <c r="C15" i="18"/>
  <c r="I22" i="9"/>
  <c r="C110" i="9"/>
  <c r="C40" i="15" s="1"/>
  <c r="I11" i="13"/>
  <c r="E11" i="13"/>
  <c r="S20" i="9"/>
  <c r="S36" i="9"/>
  <c r="S107" i="9"/>
  <c r="S61" i="9"/>
  <c r="S38" i="9"/>
  <c r="S108" i="9"/>
  <c r="S12" i="9"/>
  <c r="S24" i="9"/>
  <c r="S58" i="9"/>
  <c r="S91" i="9"/>
  <c r="S109" i="9"/>
  <c r="S60" i="9"/>
  <c r="S28" i="9"/>
  <c r="S14" i="9"/>
  <c r="S40" i="9"/>
  <c r="S15" i="9"/>
  <c r="S31" i="9"/>
  <c r="S17" i="9"/>
  <c r="S32" i="9"/>
  <c r="S54" i="9"/>
  <c r="S19" i="9"/>
  <c r="S88" i="9"/>
  <c r="E15" i="7"/>
  <c r="G15" i="7"/>
  <c r="I12" i="13"/>
  <c r="E10" i="8"/>
  <c r="G17" i="13"/>
  <c r="E12" i="13"/>
  <c r="C17" i="13"/>
  <c r="I13" i="13"/>
  <c r="E13" i="13"/>
  <c r="C113" i="9" l="1"/>
  <c r="G40" i="15"/>
  <c r="G41" i="15" s="1"/>
  <c r="C41" i="15"/>
  <c r="G15" i="18"/>
  <c r="G16" i="18" s="1"/>
  <c r="C16" i="18"/>
  <c r="M15" i="18"/>
  <c r="M16" i="18" s="1"/>
  <c r="I16" i="18"/>
  <c r="Q110" i="9"/>
  <c r="S11" i="9"/>
  <c r="G110" i="9"/>
  <c r="I11" i="9"/>
  <c r="I10" i="8"/>
  <c r="I14" i="13"/>
  <c r="E14" i="13"/>
  <c r="S110" i="9" l="1"/>
  <c r="I110" i="9"/>
  <c r="U84" i="9" l="1"/>
  <c r="U83" i="9"/>
  <c r="U82" i="9"/>
  <c r="U81" i="9"/>
  <c r="U80" i="9"/>
  <c r="U79" i="9"/>
  <c r="U106" i="9"/>
  <c r="U105" i="9"/>
  <c r="K97" i="9"/>
  <c r="K98" i="9"/>
  <c r="K99" i="9"/>
  <c r="K100" i="9"/>
  <c r="K101" i="9"/>
  <c r="K102" i="9"/>
  <c r="K103" i="9"/>
  <c r="K104" i="9"/>
  <c r="K105" i="9"/>
  <c r="K106" i="9"/>
  <c r="U97" i="9"/>
  <c r="U98" i="9"/>
  <c r="U99" i="9"/>
  <c r="U101" i="9"/>
  <c r="U102" i="9"/>
  <c r="U103" i="9"/>
  <c r="U104" i="9"/>
  <c r="U100" i="9"/>
  <c r="K84" i="9"/>
  <c r="K83" i="9"/>
  <c r="K82" i="9"/>
  <c r="K81" i="9"/>
  <c r="K80" i="9"/>
  <c r="K79" i="9"/>
  <c r="U11" i="9"/>
  <c r="U52" i="9"/>
  <c r="U53" i="9"/>
  <c r="U46" i="9"/>
  <c r="U49" i="9"/>
  <c r="U51" i="9"/>
  <c r="U47" i="9"/>
  <c r="U50" i="9"/>
  <c r="U48" i="9"/>
  <c r="K53" i="9"/>
  <c r="K46" i="9"/>
  <c r="K50" i="9"/>
  <c r="K51" i="9"/>
  <c r="K52" i="9"/>
  <c r="K47" i="9"/>
  <c r="K48" i="9"/>
  <c r="K49" i="9"/>
  <c r="U96" i="9"/>
  <c r="U78" i="9"/>
  <c r="U66" i="9"/>
  <c r="U22" i="9"/>
  <c r="U23" i="9"/>
  <c r="U27" i="9"/>
  <c r="U86" i="9"/>
  <c r="U13" i="9"/>
  <c r="U35" i="9"/>
  <c r="U64" i="9"/>
  <c r="U67" i="9"/>
  <c r="E8" i="8"/>
  <c r="U34" i="9"/>
  <c r="U45" i="9"/>
  <c r="U16" i="9"/>
  <c r="U85" i="9"/>
  <c r="U69" i="9"/>
  <c r="U75" i="9"/>
  <c r="U68" i="9"/>
  <c r="U93" i="9"/>
  <c r="U95" i="9"/>
  <c r="U76" i="9"/>
  <c r="U55" i="9"/>
  <c r="U26" i="9"/>
  <c r="U18" i="9"/>
  <c r="U42" i="9"/>
  <c r="U94" i="9"/>
  <c r="U65" i="9"/>
  <c r="U63" i="9"/>
  <c r="U10" i="9"/>
  <c r="U30" i="9"/>
  <c r="U56" i="9"/>
  <c r="U33" i="9"/>
  <c r="U39" i="9"/>
  <c r="U70" i="9"/>
  <c r="U41" i="9"/>
  <c r="U77" i="9"/>
  <c r="U92" i="9"/>
  <c r="U43" i="9"/>
  <c r="U57" i="9"/>
  <c r="U87" i="9"/>
  <c r="U74" i="9"/>
  <c r="U71" i="9"/>
  <c r="U59" i="9"/>
  <c r="U90" i="9"/>
  <c r="U21" i="9"/>
  <c r="U44" i="9"/>
  <c r="U25" i="9"/>
  <c r="U37" i="9"/>
  <c r="U62" i="9"/>
  <c r="U72" i="9"/>
  <c r="U89" i="9"/>
  <c r="U73" i="9"/>
  <c r="U29" i="9"/>
  <c r="U12" i="9"/>
  <c r="U109" i="9"/>
  <c r="U17" i="9"/>
  <c r="U20" i="9"/>
  <c r="U32" i="9"/>
  <c r="U88" i="9"/>
  <c r="U61" i="9"/>
  <c r="U91" i="9"/>
  <c r="U14" i="9"/>
  <c r="U40" i="9"/>
  <c r="U107" i="9"/>
  <c r="U108" i="9"/>
  <c r="U60" i="9"/>
  <c r="U31" i="9"/>
  <c r="U19" i="9"/>
  <c r="U58" i="9"/>
  <c r="U54" i="9"/>
  <c r="U24" i="9"/>
  <c r="U28" i="9"/>
  <c r="U36" i="9"/>
  <c r="U38" i="9"/>
  <c r="U15" i="9"/>
  <c r="K11" i="9"/>
  <c r="K63" i="9"/>
  <c r="K71" i="9"/>
  <c r="K66" i="9"/>
  <c r="K61" i="9"/>
  <c r="K70" i="9"/>
  <c r="K77" i="9"/>
  <c r="K78" i="9"/>
  <c r="K65" i="9"/>
  <c r="K73" i="9"/>
  <c r="K74" i="9"/>
  <c r="K69" i="9"/>
  <c r="K62" i="9"/>
  <c r="K76" i="9"/>
  <c r="K64" i="9"/>
  <c r="K68" i="9"/>
  <c r="K75" i="9"/>
  <c r="K67" i="9"/>
  <c r="K72" i="9"/>
  <c r="K96" i="9"/>
  <c r="K86" i="9"/>
  <c r="K34" i="9"/>
  <c r="K43" i="9"/>
  <c r="K13" i="9"/>
  <c r="K90" i="9"/>
  <c r="K30" i="9"/>
  <c r="K59" i="9"/>
  <c r="K16" i="9"/>
  <c r="K41" i="9"/>
  <c r="K37" i="9"/>
  <c r="K95" i="9"/>
  <c r="K85" i="9"/>
  <c r="K44" i="9"/>
  <c r="K33" i="9"/>
  <c r="K92" i="9"/>
  <c r="K89" i="9"/>
  <c r="K23" i="9"/>
  <c r="K24" i="9"/>
  <c r="K56" i="9"/>
  <c r="K45" i="9"/>
  <c r="K10" i="9"/>
  <c r="K57" i="9"/>
  <c r="K27" i="9"/>
  <c r="K55" i="9"/>
  <c r="K18" i="9"/>
  <c r="K25" i="9"/>
  <c r="K39" i="9"/>
  <c r="K29" i="9"/>
  <c r="K22" i="9"/>
  <c r="K35" i="9"/>
  <c r="K93" i="9"/>
  <c r="K87" i="9"/>
  <c r="K42" i="9"/>
  <c r="K94" i="9"/>
  <c r="K26" i="9"/>
  <c r="K21" i="9"/>
  <c r="K107" i="9"/>
  <c r="K36" i="9"/>
  <c r="K88" i="9"/>
  <c r="K54" i="9"/>
  <c r="K32" i="9"/>
  <c r="K28" i="9"/>
  <c r="K20" i="9"/>
  <c r="K91" i="9"/>
  <c r="K31" i="9"/>
  <c r="K14" i="9"/>
  <c r="K58" i="9"/>
  <c r="K19" i="9"/>
  <c r="K38" i="9"/>
  <c r="K12" i="9"/>
  <c r="K15" i="9"/>
  <c r="K108" i="9"/>
  <c r="K40" i="9"/>
  <c r="K109" i="9"/>
  <c r="K60" i="9"/>
  <c r="K17" i="9"/>
  <c r="O50" i="27"/>
  <c r="Q112" i="9" l="1"/>
  <c r="Q114" i="9" s="1"/>
  <c r="G112" i="9"/>
  <c r="G114" i="9" s="1"/>
  <c r="U110" i="9"/>
  <c r="I8" i="8"/>
  <c r="I12" i="8" s="1"/>
  <c r="E12" i="8"/>
  <c r="G8" i="8" s="1"/>
  <c r="K110" i="9"/>
  <c r="S112" i="9" l="1"/>
  <c r="S113" i="9" s="1"/>
  <c r="Q115" i="9"/>
  <c r="I112" i="9"/>
  <c r="I113" i="9" s="1"/>
  <c r="G115" i="9"/>
  <c r="E15" i="8"/>
  <c r="G11" i="8"/>
  <c r="G9" i="8"/>
  <c r="G10" i="8"/>
  <c r="G12" i="8" l="1"/>
</calcChain>
</file>

<file path=xl/sharedStrings.xml><?xml version="1.0" encoding="utf-8"?>
<sst xmlns="http://schemas.openxmlformats.org/spreadsheetml/2006/main" count="593" uniqueCount="230">
  <si>
    <t>صورت وضعیت پرتفوی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</si>
  <si>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</si>
  <si>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</si>
  <si>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</si>
  <si>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</si>
  <si>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</si>
  <si>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</si>
  <si>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</si>
  <si>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</si>
  <si>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</si>
  <si>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</si>
  <si>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پتروشیمی پارس</t>
  </si>
  <si>
    <t>پتروشیمی پردیس</t>
  </si>
  <si>
    <t>پتروشیمی تندگویان</t>
  </si>
  <si>
    <t>پتروشیمی نوری</t>
  </si>
  <si>
    <t>تولیدات پتروشیمی قائد بصیر</t>
  </si>
  <si>
    <t>صنایع پتروشیمی خلیج فارس</t>
  </si>
  <si>
    <t>گسترش نفت و گاز پارسیان</t>
  </si>
  <si>
    <t>جمع</t>
  </si>
  <si>
    <t>نام سهام</t>
  </si>
  <si>
    <t>قیمت اعمال</t>
  </si>
  <si>
    <t>تاریخ اعمال</t>
  </si>
  <si>
    <t>نوع اختیار</t>
  </si>
  <si>
    <t>نوع موقعیت</t>
  </si>
  <si>
    <t>تعداد اوراق</t>
  </si>
  <si>
    <t>سپرده های بانکی</t>
  </si>
  <si>
    <t>مبلغ</t>
  </si>
  <si>
    <t>افزایش</t>
  </si>
  <si>
    <t>کاهش</t>
  </si>
  <si>
    <t>صورت وضعیت درآمدها</t>
  </si>
  <si>
    <t>شرح</t>
  </si>
  <si>
    <t>یادداشت</t>
  </si>
  <si>
    <t>درصد از کل درآمدها</t>
  </si>
  <si>
    <t>درصد از کل دارایی ها</t>
  </si>
  <si>
    <t>2-2</t>
  </si>
  <si>
    <t>سایر درآمدها</t>
  </si>
  <si>
    <t>سهام</t>
  </si>
  <si>
    <t>درآمد سود سهام</t>
  </si>
  <si>
    <t>درآمد تغییر ارزش</t>
  </si>
  <si>
    <t>درآمد فروش</t>
  </si>
  <si>
    <t>نام سپرده بانکی</t>
  </si>
  <si>
    <t>سود سپرده بانکی و گواهی سپرده</t>
  </si>
  <si>
    <t>درصد سود به میانگین سپرده</t>
  </si>
  <si>
    <t>جمع درآمد سود سهام</t>
  </si>
  <si>
    <t>هزینه تنزیل</t>
  </si>
  <si>
    <t>خالص درآمد سود سهام</t>
  </si>
  <si>
    <t>درآمد سود</t>
  </si>
  <si>
    <t>خالص درآمد</t>
  </si>
  <si>
    <t>ارزش دفتری</t>
  </si>
  <si>
    <t>گزارش افشا پرتفوی ماهانه</t>
  </si>
  <si>
    <t>در اجرای ابلاغیه شماره 12020093 مورخ 1396/09/05 سازمان بورس اوراق بهادار</t>
  </si>
  <si>
    <t>.</t>
  </si>
  <si>
    <t>(مبالغ به ریال)</t>
  </si>
  <si>
    <t>نام اختیار معاملات سهام</t>
  </si>
  <si>
    <t>بانک سینا</t>
  </si>
  <si>
    <t>بانک پاسارگاد</t>
  </si>
  <si>
    <t>2-1</t>
  </si>
  <si>
    <t>2-3</t>
  </si>
  <si>
    <t>یادداشت 1-2-2</t>
  </si>
  <si>
    <t>یادداشت 1-1-2</t>
  </si>
  <si>
    <t>یادداشت 2-1-2</t>
  </si>
  <si>
    <t>یادداشت 3-1-2</t>
  </si>
  <si>
    <t>2-1-1- درآمد سود سهام</t>
  </si>
  <si>
    <t>سود (زیان) ناشی از تغییر قیمت</t>
  </si>
  <si>
    <t>پتروشیمی مارون</t>
  </si>
  <si>
    <t>کارخانجات تولیدی نیروترانسفو</t>
  </si>
  <si>
    <t>نام اوراق</t>
  </si>
  <si>
    <t>صکوک مرابحه اندیمشک07-6ماهه23%</t>
  </si>
  <si>
    <t>2-4</t>
  </si>
  <si>
    <t>2-4- سایر درآمدها</t>
  </si>
  <si>
    <t>یادداشت 1-3-2</t>
  </si>
  <si>
    <t>2-3-1- سود سپرده بانکی</t>
  </si>
  <si>
    <t>یادداشت 2-2-2</t>
  </si>
  <si>
    <t>یادداشت 3-2-2</t>
  </si>
  <si>
    <t>2-1-1- درآمد سود اوراق بهادار با درآمد ثابت</t>
  </si>
  <si>
    <t>تامین سرمایه دماوند</t>
  </si>
  <si>
    <t>طرف معامله</t>
  </si>
  <si>
    <t>نوع وابستگی</t>
  </si>
  <si>
    <t>نام ورقه بهادار</t>
  </si>
  <si>
    <t>بهای تمام شده اوراق</t>
  </si>
  <si>
    <t>مبلغ شناسایی شده بابت قرارداد خرید و نگهداری اوراق بهادار</t>
  </si>
  <si>
    <t>نرخ اسمی</t>
  </si>
  <si>
    <t>نرخ اسمی (درصد)</t>
  </si>
  <si>
    <t>میانگین نرخ بازده تا سررسید قراردادهای منعقده (درصد)</t>
  </si>
  <si>
    <t>2-4-1- جزئیات قراردادهای خرید و نگهداری اوراق بهادار با درآمد ثابت</t>
  </si>
  <si>
    <t>مدیر صندوق</t>
  </si>
  <si>
    <t>درآمد سود اوراق</t>
  </si>
  <si>
    <t>صندوق سرمایه گذاری بخشی افق دماوند</t>
  </si>
  <si>
    <t>کولان سل</t>
  </si>
  <si>
    <t>بانک خاورمیانه</t>
  </si>
  <si>
    <t xml:space="preserve">  </t>
  </si>
  <si>
    <t>2-1-3-سود (زیان) حاصل از فروش سهام و حق تقدم سهام</t>
  </si>
  <si>
    <t>خالص بهای فروش</t>
  </si>
  <si>
    <t>سود (زیان) ناشی از فروش</t>
  </si>
  <si>
    <t>2-2-3- سود (زیان) حاصل از فروش اوراق بهادار با درآمد ثابت</t>
  </si>
  <si>
    <t>2-1-3- سود ناشی از اعمال اختیار معامله سهام</t>
  </si>
  <si>
    <t xml:space="preserve">کارمزد </t>
  </si>
  <si>
    <t>مالیات اعمال</t>
  </si>
  <si>
    <t>سود(زیان)اعمال</t>
  </si>
  <si>
    <t>1405/06/31</t>
  </si>
  <si>
    <t>بانک گردشگری</t>
  </si>
  <si>
    <t>پالایش نفت اصفهان</t>
  </si>
  <si>
    <t>س. نفت و گاز و پتروشیمی تأمین</t>
  </si>
  <si>
    <t>ملی‌ صنایع‌ مس‌ ایران‌</t>
  </si>
  <si>
    <t>صنایع شیمیایی کیمیاگران امروز</t>
  </si>
  <si>
    <t>شمش طلا GoldBar</t>
  </si>
  <si>
    <t>سرمایه گذاری تامین اجتماعی</t>
  </si>
  <si>
    <t>گ.س.وت.ص.پتروشیمی خلیج فارس</t>
  </si>
  <si>
    <t>پتروشیمی شازند</t>
  </si>
  <si>
    <t>کلر پارس</t>
  </si>
  <si>
    <t>پلیمر آریا ساسول</t>
  </si>
  <si>
    <t>پتروشیمی‌شیراز</t>
  </si>
  <si>
    <t>سرمایه گذاری شفادارو</t>
  </si>
  <si>
    <t>پالایش نفت بندرعباس</t>
  </si>
  <si>
    <t>معدنی‌ املاح‌  ایران‌</t>
  </si>
  <si>
    <t>دوده‌ صنعتی‌ پارس‌</t>
  </si>
  <si>
    <t>توکا رنگ فولاد سپاهان</t>
  </si>
  <si>
    <t>پتروشیمی بوعلی سینا</t>
  </si>
  <si>
    <t>پتروشیمی جم</t>
  </si>
  <si>
    <t>ملی شیمی کشاورز</t>
  </si>
  <si>
    <t>نیروکلر</t>
  </si>
  <si>
    <t>دارویی‌ رازک‌</t>
  </si>
  <si>
    <t>بین المللی توسعه ص. معادن غدیر</t>
  </si>
  <si>
    <t>شرکت آهن و فولاد ارفع</t>
  </si>
  <si>
    <t>پتروشیمی فناوران</t>
  </si>
  <si>
    <t>کربن‌ ایران‌</t>
  </si>
  <si>
    <t>مدیریت صنعت شوینده ت.ص.بهشهر</t>
  </si>
  <si>
    <t>بانک صادرات ایران</t>
  </si>
  <si>
    <t>گلتاش‌</t>
  </si>
  <si>
    <t>مس کاتد CopperCthd</t>
  </si>
  <si>
    <t>سرمایه‌گذاری صنایع پتروشیمی‌</t>
  </si>
  <si>
    <t>پتروشیمی‌ خارک‌</t>
  </si>
  <si>
    <t>بین‌ المللی‌ محصولات‌  پارس‌</t>
  </si>
  <si>
    <t>پدیده شیمی قرن</t>
  </si>
  <si>
    <t>سیمان‌غرب‌</t>
  </si>
  <si>
    <t>سیمان‌ خزر</t>
  </si>
  <si>
    <t>تولید نیروی برق سبز منجیل</t>
  </si>
  <si>
    <t>سیمان ساوه</t>
  </si>
  <si>
    <t>سیم و کابل ابهر</t>
  </si>
  <si>
    <t>صنعتی معدنی سیمان تجارت مهریز</t>
  </si>
  <si>
    <t>پخش البرز</t>
  </si>
  <si>
    <t>ح.شرکت آهن و فولاد ارفع</t>
  </si>
  <si>
    <t>فنرسازی زر گلپایگان</t>
  </si>
  <si>
    <t>شیرپاستوریزه‌پگاه‌اصفهان‌</t>
  </si>
  <si>
    <t>تولیدی و صنعتی گوهرفام</t>
  </si>
  <si>
    <t>سیمان‌هگمتان‌</t>
  </si>
  <si>
    <t>پتروشیمی جم پیلن</t>
  </si>
  <si>
    <t>پتروشیمی اروند</t>
  </si>
  <si>
    <t>آکو باتری ایرانیان</t>
  </si>
  <si>
    <t>بانک ملت</t>
  </si>
  <si>
    <t>ح . گلتاش‌</t>
  </si>
  <si>
    <t>اختیار خرید</t>
  </si>
  <si>
    <t>-</t>
  </si>
  <si>
    <t>1-2- سرمایه‌گذاری در  سپرده‌ بانکی</t>
  </si>
  <si>
    <t xml:space="preserve">صکوک مرابحه اندیمشک07-6ماهه23% </t>
  </si>
  <si>
    <t>33</t>
  </si>
  <si>
    <t>بانک صادرات</t>
  </si>
  <si>
    <t>لابراتوارداروسازی‌  دکترعبیدی‌</t>
  </si>
  <si>
    <t>شرکت خمیرمایه رضوی</t>
  </si>
  <si>
    <t>سیمان‌شاهرود</t>
  </si>
  <si>
    <t>بورس کالای ایران</t>
  </si>
  <si>
    <t>سرمایه‌ گذاری‌ البرز(هلدینگ‌</t>
  </si>
  <si>
    <t>پتروشیمی امیرکبیر</t>
  </si>
  <si>
    <t>اختیارخ شپنا-9000-1405/06/18(ضشنا60441)</t>
  </si>
  <si>
    <t>اختیارخ فزر-220000-14050629(ضفزر6241)</t>
  </si>
  <si>
    <t>اختیارخ وبصادر-600-1405/05/20(ضصاد50281)</t>
  </si>
  <si>
    <t>اختیارخ شستا-2200-1405/06/11(ضستا60491)</t>
  </si>
  <si>
    <t>اختیارخ شپنا-6500-1405/04/17(ضشنا40311)</t>
  </si>
  <si>
    <t>اختیارخ فارس-10000-1404/12/13(ضفار12061)</t>
  </si>
  <si>
    <t>اختیارخ وبصادر-600-1405/03/20(ضصاد30631)</t>
  </si>
  <si>
    <t>اختیارخ فزر-170000-14050629(ضفزر6191)</t>
  </si>
  <si>
    <t>اختیارخ فزر-180000-14050629(ضفزر6201)</t>
  </si>
  <si>
    <t>اختیارخ فملی-22000-1405/05/14(ضملی50331)</t>
  </si>
  <si>
    <t>اختیارخ شستا-2000-1405/04/10(ضستا40451)</t>
  </si>
  <si>
    <t>اختیارخ وبصادر-550-1405/05/20(ضصاد50271)</t>
  </si>
  <si>
    <t>اختیارف شستا-2400-1405/06/11(طستا60501)</t>
  </si>
  <si>
    <t>اختیارف شپنا-10000-1405/06/18(طشنا60451)</t>
  </si>
  <si>
    <t>اختیارف وبملت-1200-1405/06/18(طملت60201)</t>
  </si>
  <si>
    <t>اختیارخ فملی-18000-1405/05/14(ضملی50311)</t>
  </si>
  <si>
    <t>اختیارخ شپنا-6000-1405/04/17(ضشنا40301)</t>
  </si>
  <si>
    <t>درآمد حاصل از تعدیل کارمزد کارگزاری</t>
  </si>
  <si>
    <t>درآمد حاصل از برگشت تنزیل سود سهام</t>
  </si>
  <si>
    <t>جمع درآمد سود اوراق</t>
  </si>
  <si>
    <t>خالص درآمد سود اوراق</t>
  </si>
  <si>
    <t>2-4-1-1- در تاریخ 1405/05/27 اوراق صکوک مرابحه اندیمشک07-6ماهه23% به فروش رسیده است.</t>
  </si>
  <si>
    <t>‫دوره یک ماهه منتهی 30 مهر 1405</t>
  </si>
  <si>
    <t>1405/07/30</t>
  </si>
  <si>
    <t>به تاریخ 30 مهر 1405</t>
  </si>
  <si>
    <t>گروه پتروشیمی تابان فردا</t>
  </si>
  <si>
    <t>کیمیا پلی استر قم</t>
  </si>
  <si>
    <t>سرمایه گذاری دنیای سرمایه</t>
  </si>
  <si>
    <t>صبا فولاد خلیج فارس</t>
  </si>
  <si>
    <t>نفت پاسارگاد</t>
  </si>
  <si>
    <t>سیم و کابل تبریز</t>
  </si>
  <si>
    <t>آریان کیمیا تک</t>
  </si>
  <si>
    <t>کاشی‌ الوند</t>
  </si>
  <si>
    <t>اختیارخ شپنا-14000-1405/08/20</t>
  </si>
  <si>
    <t>اختیارخ شپنا-13000-1405/08/20</t>
  </si>
  <si>
    <t>اختیارخ تاپیکو-50000-05/08/13</t>
  </si>
  <si>
    <t>اختیارخ تابان-24000-1405/08/13</t>
  </si>
  <si>
    <t>اختیارخ تابان-18000-1405/08/13</t>
  </si>
  <si>
    <t>اختیارخ تابان-20000-1405/08/13</t>
  </si>
  <si>
    <t>موقعیت فروش</t>
  </si>
  <si>
    <t>1405/08/20</t>
  </si>
  <si>
    <t>1405/08/13</t>
  </si>
  <si>
    <t>بانک تجارت</t>
  </si>
  <si>
    <t>دوره یک ماهه منتهی به 30 مهر 1405</t>
  </si>
  <si>
    <t>طی مهر ماه</t>
  </si>
  <si>
    <t>از ابتدای سال مالی تا پایان مهر ماه</t>
  </si>
  <si>
    <t>صندوق سرمایه‌گذاری بخشی افق دماوند</t>
  </si>
  <si>
    <t>1-1- سرمایه‌گذاری در سهام, حق تقدم سهام و گواهی سپرده‌های کالایی</t>
  </si>
  <si>
    <t>1- سرمایه‌گذاری‌ها</t>
  </si>
  <si>
    <t>اطلاعات آماری مرتبط با موقعیت‌های اخذ شده در اوراق اختیار معامله توسط صندوق سرمایه‌گذاری</t>
  </si>
  <si>
    <t>2- درآمد حاصل از سرمایه‌گذاری‌ها</t>
  </si>
  <si>
    <t>درآمد حاصل از سرمایه‌گذاری در سهام و حق تقدم سهام و اختیار معاملات سهام</t>
  </si>
  <si>
    <t>درآمد حاصل از سرمایه‌گذاری در اوراق بهادار با درآمد ثابت</t>
  </si>
  <si>
    <t xml:space="preserve">درآمد حاصل از سرمایه‌گذاری در سپرده بانکی </t>
  </si>
  <si>
    <t>2-1- درآمد حاصل از سرمایه‌گذاری در سهام ، حق تقدم سهام و اختیار معاملات سهام</t>
  </si>
  <si>
    <t>2-2- درآمد حاصل از سرمایه‌گذاری در اوراق بهادار با درآمد ثابت</t>
  </si>
  <si>
    <t xml:space="preserve">2-3- درآمد حاصل از سرمایه‌گذاری در سپرده بانکی </t>
  </si>
  <si>
    <t>2-1-2- درآمد ناشی از تغییر قیمت سهام، حق تقدم سهام ، اختیار معاملات سهام و گواهی سپرده‌های کالایی</t>
  </si>
  <si>
    <t>اختیارخ شپنا-14000-1405/08/20(ضشنا80631)</t>
  </si>
  <si>
    <t>اختیارخ شپنا-13000-1405/08/20(ضشنا80621)</t>
  </si>
  <si>
    <t>اختیارخ تاپیکو-50000-05/08/13(ضپیک80041)</t>
  </si>
  <si>
    <t>اختیارخ تابان-24000-1405/08/13(ضبان80041)</t>
  </si>
  <si>
    <t>اختیارخ تابان-18000-1405/08/13(ضبان80011)</t>
  </si>
  <si>
    <t>اختیارخ تابان-20000-1405/08/13(ضبان80021)</t>
  </si>
  <si>
    <t>سیمان غرب</t>
  </si>
  <si>
    <t>فنر سازی زر گلپایگان</t>
  </si>
  <si>
    <t>درصد به کل دارایی‌ها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</si>
</sst>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-;\(#,##0\)"/>
    <numFmt numFmtId="165" formatCode="0_);\(0\)"/>
  </numFmts>
  <fonts count="4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u/>
      <sz val="14"/>
      <color indexed="8"/>
      <name val="B Nazanin"/>
      <charset val="178"/>
    </font>
    <font>
      <u/>
      <sz val="14"/>
      <color indexed="8"/>
      <name val="B Nazanin"/>
      <charset val="178"/>
    </font>
    <font>
      <sz val="18"/>
      <color indexed="8"/>
      <name val="B Nazanin"/>
      <charset val="178"/>
    </font>
    <font>
      <sz val="12"/>
      <color indexed="8"/>
      <name val="B Nazanin"/>
      <charset val="178"/>
    </font>
    <font>
      <sz val="14"/>
      <color indexed="8"/>
      <name val="B Nazanin"/>
      <charset val="178"/>
    </font>
    <font>
      <sz val="14"/>
      <color rgb="FF000000"/>
      <name val="B Nazanin"/>
      <charset val="178"/>
    </font>
    <font>
      <b/>
      <sz val="14"/>
      <color rgb="FF000000"/>
      <name val="B Nazanin"/>
      <charset val="178"/>
    </font>
    <font>
      <sz val="14"/>
      <color rgb="FF000000"/>
      <name val="Arial"/>
      <family val="2"/>
    </font>
    <font>
      <b/>
      <sz val="16"/>
      <color rgb="FF000000"/>
      <name val="B Nazanin"/>
      <charset val="178"/>
    </font>
    <font>
      <b/>
      <sz val="18"/>
      <color rgb="FF000000"/>
      <name val="B Nazanin"/>
      <charset val="178"/>
    </font>
    <font>
      <sz val="18"/>
      <color rgb="FF000000"/>
      <name val="Arial"/>
      <family val="2"/>
    </font>
    <font>
      <b/>
      <sz val="20"/>
      <color rgb="FF000000"/>
      <name val="B Nazanin"/>
      <charset val="178"/>
    </font>
    <font>
      <b/>
      <u/>
      <sz val="20"/>
      <color rgb="FF000000"/>
      <name val="B Nazanin"/>
      <charset val="178"/>
    </font>
    <font>
      <b/>
      <sz val="20"/>
      <color theme="1"/>
      <name val="B Nazanin"/>
      <charset val="178"/>
    </font>
    <font>
      <b/>
      <sz val="14"/>
      <color rgb="FF000000"/>
      <name val="Arial"/>
      <family val="2"/>
    </font>
    <font>
      <sz val="20"/>
      <color rgb="FF000000"/>
      <name val="Arial"/>
      <family val="2"/>
    </font>
    <font>
      <sz val="10"/>
      <color rgb="FF000000"/>
      <name val="B Nazanin"/>
      <charset val="178"/>
    </font>
    <font>
      <sz val="16"/>
      <color rgb="FF000000"/>
      <name val="B Nazanin"/>
      <charset val="178"/>
    </font>
    <font>
      <sz val="18"/>
      <color rgb="FF000000"/>
      <name val="B Nazanin"/>
      <charset val="178"/>
    </font>
    <font>
      <sz val="20"/>
      <color rgb="FF000000"/>
      <name val="B Nazanin"/>
      <charset val="178"/>
    </font>
    <font>
      <b/>
      <sz val="16"/>
      <color rgb="FF1E90FF"/>
      <name val="B Nazanin"/>
      <charset val="178"/>
    </font>
    <font>
      <b/>
      <sz val="10"/>
      <color rgb="FF000000"/>
      <name val="B Nazanin"/>
      <charset val="178"/>
    </font>
    <font>
      <b/>
      <sz val="10"/>
      <color rgb="FF000000"/>
      <name val="Arial"/>
      <family val="2"/>
    </font>
    <font>
      <b/>
      <sz val="18"/>
      <name val="B Nazanin"/>
      <charset val="178"/>
    </font>
    <font>
      <sz val="11"/>
      <color theme="1"/>
      <name val="B Nazanin"/>
      <charset val="178"/>
    </font>
    <font>
      <b/>
      <sz val="20"/>
      <name val="B Nazanin"/>
      <charset val="178"/>
    </font>
    <font>
      <sz val="11"/>
      <color indexed="8"/>
      <name val="B Nazanin"/>
      <charset val="178"/>
    </font>
    <font>
      <b/>
      <sz val="16"/>
      <color theme="1"/>
      <name val="B Nazanin"/>
      <charset val="178"/>
    </font>
    <font>
      <sz val="14"/>
      <color theme="1"/>
      <name val="B Nazanin"/>
      <charset val="178"/>
    </font>
    <font>
      <sz val="10"/>
      <color rgb="FF000000"/>
      <name val="Arial"/>
      <family val="2"/>
    </font>
    <font>
      <sz val="22"/>
      <color rgb="FF000000"/>
      <name val="B Nazanin"/>
      <charset val="178"/>
    </font>
    <font>
      <sz val="22"/>
      <color rgb="FF000000"/>
      <name val="Arial"/>
      <family val="2"/>
    </font>
    <font>
      <b/>
      <sz val="22"/>
      <color rgb="FF000000"/>
      <name val="B Nazanin"/>
      <charset val="178"/>
    </font>
    <font>
      <b/>
      <sz val="24"/>
      <color rgb="FF000000"/>
      <name val="B Nazanin"/>
      <charset val="178"/>
    </font>
    <font>
      <b/>
      <sz val="24"/>
      <color theme="1"/>
      <name val="B Nazanin"/>
      <charset val="178"/>
    </font>
    <font>
      <b/>
      <sz val="22"/>
      <color rgb="FF000000"/>
      <name val="Arial"/>
      <family val="2"/>
    </font>
    <font>
      <b/>
      <sz val="12"/>
      <color rgb="FF000000"/>
      <name val="B Nazanin"/>
      <charset val="178"/>
    </font>
    <font>
      <sz val="16"/>
      <color rgb="FF000000"/>
      <name val="Arial"/>
      <family val="2"/>
    </font>
    <font>
      <b/>
      <sz val="16"/>
      <color rgb="FF000000"/>
      <name val="Arial"/>
      <family val="2"/>
    </font>
    <font>
      <sz val="24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rgb="FF000000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34" fillId="0" borderId="0" applyFont="0" applyFill="0" applyBorder="0" applyAlignment="0" applyProtection="0"/>
  </cellStyleXfs>
  <cellXfs count="195">
    <xf numFmtId="0" fontId="0" fillId="0" borderId="0" xfId="0" applyAlignment="1">
      <alignment horizontal="left"/>
    </xf>
    <xf numFmtId="0" fontId="5" fillId="0" borderId="0" xfId="1" applyFont="1"/>
    <xf numFmtId="0" fontId="6" fillId="0" borderId="0" xfId="1" applyFont="1"/>
    <xf numFmtId="0" fontId="8" fillId="0" borderId="0" xfId="1" applyFont="1"/>
    <xf numFmtId="0" fontId="9" fillId="0" borderId="0" xfId="1" applyFont="1" applyAlignment="1">
      <alignment vertical="center"/>
    </xf>
    <xf numFmtId="37" fontId="0" fillId="0" borderId="0" xfId="0" applyNumberFormat="1" applyAlignment="1">
      <alignment horizontal="left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37" fontId="10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0" fontId="10" fillId="0" borderId="0" xfId="0" applyNumberFormat="1" applyFont="1" applyAlignment="1">
      <alignment horizontal="center" vertical="center"/>
    </xf>
    <xf numFmtId="10" fontId="10" fillId="0" borderId="2" xfId="0" applyNumberFormat="1" applyFont="1" applyBorder="1" applyAlignment="1">
      <alignment horizontal="center" vertical="center"/>
    </xf>
    <xf numFmtId="37" fontId="11" fillId="0" borderId="0" xfId="0" applyNumberFormat="1" applyFont="1" applyAlignment="1">
      <alignment horizontal="center" vertical="center"/>
    </xf>
    <xf numFmtId="10" fontId="1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9" fontId="11" fillId="0" borderId="3" xfId="0" applyNumberFormat="1" applyFont="1" applyBorder="1" applyAlignment="1">
      <alignment horizontal="center" vertical="center"/>
    </xf>
    <xf numFmtId="10" fontId="11" fillId="0" borderId="4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38" fontId="0" fillId="0" borderId="0" xfId="0" applyNumberFormat="1" applyAlignment="1">
      <alignment horizontal="left"/>
    </xf>
    <xf numFmtId="38" fontId="18" fillId="0" borderId="0" xfId="0" applyNumberFormat="1" applyFont="1" applyAlignment="1">
      <alignment horizontal="right" vertical="center"/>
    </xf>
    <xf numFmtId="38" fontId="14" fillId="0" borderId="2" xfId="0" applyNumberFormat="1" applyFont="1" applyBorder="1" applyAlignment="1">
      <alignment horizontal="center" vertical="center"/>
    </xf>
    <xf numFmtId="38" fontId="15" fillId="0" borderId="0" xfId="0" applyNumberFormat="1" applyFont="1" applyAlignment="1">
      <alignment horizontal="left"/>
    </xf>
    <xf numFmtId="38" fontId="10" fillId="0" borderId="0" xfId="0" applyNumberFormat="1" applyFont="1" applyAlignment="1">
      <alignment horizontal="right" vertical="center"/>
    </xf>
    <xf numFmtId="38" fontId="10" fillId="0" borderId="0" xfId="0" applyNumberFormat="1" applyFont="1" applyAlignment="1">
      <alignment horizontal="center" vertical="center"/>
    </xf>
    <xf numFmtId="38" fontId="12" fillId="0" borderId="0" xfId="0" applyNumberFormat="1" applyFont="1" applyAlignment="1">
      <alignment horizontal="center" vertical="center"/>
    </xf>
    <xf numFmtId="38" fontId="10" fillId="0" borderId="2" xfId="0" applyNumberFormat="1" applyFont="1" applyBorder="1" applyAlignment="1">
      <alignment horizontal="center" vertical="center"/>
    </xf>
    <xf numFmtId="38" fontId="11" fillId="0" borderId="0" xfId="0" applyNumberFormat="1" applyFont="1" applyAlignment="1">
      <alignment horizontal="right" vertical="center"/>
    </xf>
    <xf numFmtId="38" fontId="27" fillId="0" borderId="0" xfId="0" applyNumberFormat="1" applyFont="1" applyAlignment="1">
      <alignment horizontal="left"/>
    </xf>
    <xf numFmtId="38" fontId="19" fillId="0" borderId="0" xfId="0" applyNumberFormat="1" applyFont="1" applyAlignment="1">
      <alignment horizontal="center" vertical="center"/>
    </xf>
    <xf numFmtId="38" fontId="11" fillId="0" borderId="0" xfId="0" applyNumberFormat="1" applyFont="1" applyAlignment="1">
      <alignment horizontal="center" vertical="center"/>
    </xf>
    <xf numFmtId="38" fontId="21" fillId="0" borderId="0" xfId="0" applyNumberFormat="1" applyFont="1" applyAlignment="1">
      <alignment horizontal="left"/>
    </xf>
    <xf numFmtId="38" fontId="23" fillId="0" borderId="0" xfId="0" applyNumberFormat="1" applyFont="1" applyAlignment="1">
      <alignment horizontal="left"/>
    </xf>
    <xf numFmtId="38" fontId="10" fillId="0" borderId="0" xfId="0" applyNumberFormat="1" applyFont="1" applyAlignment="1">
      <alignment vertical="center"/>
    </xf>
    <xf numFmtId="38" fontId="11" fillId="0" borderId="0" xfId="0" applyNumberFormat="1" applyFont="1" applyAlignment="1">
      <alignment vertical="center"/>
    </xf>
    <xf numFmtId="38" fontId="26" fillId="0" borderId="0" xfId="0" applyNumberFormat="1" applyFont="1" applyAlignment="1">
      <alignment horizontal="left"/>
    </xf>
    <xf numFmtId="38" fontId="13" fillId="0" borderId="2" xfId="0" applyNumberFormat="1" applyFont="1" applyBorder="1" applyAlignment="1">
      <alignment horizontal="center" vertical="center"/>
    </xf>
    <xf numFmtId="38" fontId="11" fillId="0" borderId="3" xfId="0" applyNumberFormat="1" applyFont="1" applyBorder="1" applyAlignment="1">
      <alignment horizontal="center" vertical="center"/>
    </xf>
    <xf numFmtId="38" fontId="18" fillId="0" borderId="0" xfId="0" applyNumberFormat="1" applyFont="1" applyAlignment="1">
      <alignment horizontal="right" vertical="center" readingOrder="2"/>
    </xf>
    <xf numFmtId="38" fontId="13" fillId="0" borderId="0" xfId="0" applyNumberFormat="1" applyFont="1" applyAlignment="1">
      <alignment horizontal="center" vertical="center"/>
    </xf>
    <xf numFmtId="38" fontId="13" fillId="0" borderId="0" xfId="0" applyNumberFormat="1" applyFont="1" applyAlignment="1">
      <alignment horizontal="left"/>
    </xf>
    <xf numFmtId="38" fontId="23" fillId="0" borderId="0" xfId="0" applyNumberFormat="1" applyFont="1" applyAlignment="1">
      <alignment horizontal="center"/>
    </xf>
    <xf numFmtId="38" fontId="10" fillId="0" borderId="0" xfId="0" quotePrefix="1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" vertical="center"/>
    </xf>
    <xf numFmtId="38" fontId="2" fillId="0" borderId="0" xfId="0" applyNumberFormat="1" applyFont="1" applyAlignment="1">
      <alignment horizontal="right" vertical="center"/>
    </xf>
    <xf numFmtId="38" fontId="17" fillId="0" borderId="0" xfId="0" applyNumberFormat="1" applyFont="1" applyAlignment="1">
      <alignment horizontal="center" vertical="center"/>
    </xf>
    <xf numFmtId="38" fontId="20" fillId="0" borderId="0" xfId="0" applyNumberFormat="1" applyFont="1" applyAlignment="1">
      <alignment horizontal="left"/>
    </xf>
    <xf numFmtId="0" fontId="3" fillId="0" borderId="0" xfId="0" applyFont="1" applyAlignment="1">
      <alignment vertical="top"/>
    </xf>
    <xf numFmtId="2" fontId="10" fillId="0" borderId="0" xfId="0" applyNumberFormat="1" applyFont="1" applyAlignment="1">
      <alignment horizontal="center" vertical="center"/>
    </xf>
    <xf numFmtId="40" fontId="10" fillId="0" borderId="0" xfId="0" applyNumberFormat="1" applyFont="1" applyAlignment="1">
      <alignment horizontal="center" vertical="center"/>
    </xf>
    <xf numFmtId="40" fontId="10" fillId="0" borderId="3" xfId="0" applyNumberFormat="1" applyFont="1" applyBorder="1" applyAlignment="1">
      <alignment horizontal="center" vertical="center"/>
    </xf>
    <xf numFmtId="40" fontId="10" fillId="0" borderId="2" xfId="0" applyNumberFormat="1" applyFont="1" applyBorder="1" applyAlignment="1">
      <alignment horizontal="center" vertical="center"/>
    </xf>
    <xf numFmtId="9" fontId="10" fillId="0" borderId="0" xfId="0" applyNumberFormat="1" applyFont="1" applyAlignment="1">
      <alignment horizontal="center" vertical="center"/>
    </xf>
    <xf numFmtId="9" fontId="11" fillId="0" borderId="4" xfId="0" applyNumberFormat="1" applyFont="1" applyBorder="1" applyAlignment="1">
      <alignment horizontal="center" vertical="center"/>
    </xf>
    <xf numFmtId="0" fontId="29" fillId="0" borderId="0" xfId="0" applyFont="1"/>
    <xf numFmtId="0" fontId="31" fillId="0" borderId="0" xfId="1" applyFont="1"/>
    <xf numFmtId="0" fontId="32" fillId="2" borderId="6" xfId="1" applyFont="1" applyFill="1" applyBorder="1" applyAlignment="1">
      <alignment horizontal="center" vertical="center"/>
    </xf>
    <xf numFmtId="0" fontId="32" fillId="2" borderId="7" xfId="1" applyFont="1" applyFill="1" applyBorder="1" applyAlignment="1">
      <alignment horizontal="center" vertical="center"/>
    </xf>
    <xf numFmtId="0" fontId="32" fillId="2" borderId="7" xfId="1" applyFont="1" applyFill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/>
    </xf>
    <xf numFmtId="37" fontId="9" fillId="0" borderId="9" xfId="1" applyNumberFormat="1" applyFont="1" applyBorder="1" applyAlignment="1">
      <alignment horizontal="center" vertical="center"/>
    </xf>
    <xf numFmtId="49" fontId="9" fillId="0" borderId="8" xfId="1" applyNumberFormat="1" applyFont="1" applyBorder="1" applyAlignment="1">
      <alignment horizontal="center" vertical="center"/>
    </xf>
    <xf numFmtId="0" fontId="33" fillId="0" borderId="8" xfId="1" applyFont="1" applyBorder="1" applyAlignment="1">
      <alignment horizontal="center" vertical="center"/>
    </xf>
    <xf numFmtId="37" fontId="11" fillId="0" borderId="4" xfId="0" applyNumberFormat="1" applyFont="1" applyBorder="1" applyAlignment="1">
      <alignment horizontal="center" vertical="center"/>
    </xf>
    <xf numFmtId="38" fontId="22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38" fontId="36" fillId="0" borderId="0" xfId="0" applyNumberFormat="1" applyFont="1" applyAlignment="1">
      <alignment horizontal="left"/>
    </xf>
    <xf numFmtId="38" fontId="37" fillId="0" borderId="2" xfId="0" applyNumberFormat="1" applyFont="1" applyBorder="1" applyAlignment="1">
      <alignment horizontal="center" vertical="center"/>
    </xf>
    <xf numFmtId="0" fontId="36" fillId="0" borderId="0" xfId="0" applyFont="1" applyAlignment="1">
      <alignment horizontal="left"/>
    </xf>
    <xf numFmtId="0" fontId="40" fillId="0" borderId="0" xfId="0" applyFont="1" applyAlignment="1">
      <alignment horizontal="center" vertical="center"/>
    </xf>
    <xf numFmtId="2" fontId="37" fillId="0" borderId="4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3" fontId="22" fillId="0" borderId="0" xfId="0" applyNumberFormat="1" applyFont="1" applyAlignment="1">
      <alignment horizontal="center" vertical="center"/>
    </xf>
    <xf numFmtId="37" fontId="23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right" vertical="center" readingOrder="2"/>
    </xf>
    <xf numFmtId="37" fontId="35" fillId="0" borderId="5" xfId="0" applyNumberFormat="1" applyFont="1" applyBorder="1" applyAlignment="1">
      <alignment horizontal="right" vertical="center"/>
    </xf>
    <xf numFmtId="37" fontId="35" fillId="0" borderId="0" xfId="0" applyNumberFormat="1" applyFont="1" applyAlignment="1">
      <alignment vertical="top"/>
    </xf>
    <xf numFmtId="37" fontId="35" fillId="0" borderId="5" xfId="0" applyNumberFormat="1" applyFont="1" applyBorder="1" applyAlignment="1">
      <alignment horizontal="center" vertical="center"/>
    </xf>
    <xf numFmtId="37" fontId="36" fillId="0" borderId="0" xfId="0" applyNumberFormat="1" applyFont="1" applyAlignment="1">
      <alignment horizontal="center" vertical="center"/>
    </xf>
    <xf numFmtId="37" fontId="35" fillId="0" borderId="0" xfId="0" applyNumberFormat="1" applyFont="1" applyAlignment="1">
      <alignment horizontal="right" vertical="center"/>
    </xf>
    <xf numFmtId="37" fontId="35" fillId="0" borderId="0" xfId="0" applyNumberFormat="1" applyFont="1" applyAlignment="1">
      <alignment horizontal="center" vertical="center"/>
    </xf>
    <xf numFmtId="37" fontId="36" fillId="0" borderId="0" xfId="0" applyNumberFormat="1" applyFont="1" applyAlignment="1">
      <alignment horizontal="left"/>
    </xf>
    <xf numFmtId="37" fontId="37" fillId="0" borderId="4" xfId="0" applyNumberFormat="1" applyFont="1" applyBorder="1" applyAlignment="1">
      <alignment horizontal="center" vertical="center"/>
    </xf>
    <xf numFmtId="37" fontId="40" fillId="0" borderId="0" xfId="0" applyNumberFormat="1" applyFont="1" applyAlignment="1">
      <alignment horizontal="center" vertical="center"/>
    </xf>
    <xf numFmtId="37" fontId="37" fillId="0" borderId="0" xfId="0" applyNumberFormat="1" applyFont="1" applyAlignment="1">
      <alignment horizontal="center" vertical="center"/>
    </xf>
    <xf numFmtId="37" fontId="12" fillId="0" borderId="0" xfId="0" applyNumberFormat="1" applyFont="1" applyAlignment="1">
      <alignment horizontal="center" vertical="center"/>
    </xf>
    <xf numFmtId="165" fontId="9" fillId="0" borderId="8" xfId="2" applyNumberFormat="1" applyFont="1" applyBorder="1" applyAlignment="1">
      <alignment horizontal="center" vertical="center"/>
    </xf>
    <xf numFmtId="38" fontId="16" fillId="0" borderId="2" xfId="0" applyNumberFormat="1" applyFont="1" applyBorder="1" applyAlignment="1">
      <alignment horizontal="center" vertical="center"/>
    </xf>
    <xf numFmtId="38" fontId="42" fillId="0" borderId="0" xfId="0" applyNumberFormat="1" applyFont="1" applyAlignment="1">
      <alignment horizontal="center" vertical="center"/>
    </xf>
    <xf numFmtId="38" fontId="22" fillId="0" borderId="0" xfId="0" applyNumberFormat="1" applyFont="1" applyAlignment="1">
      <alignment horizontal="right" vertical="center"/>
    </xf>
    <xf numFmtId="37" fontId="18" fillId="0" borderId="0" xfId="0" applyNumberFormat="1" applyFont="1" applyAlignment="1">
      <alignment horizontal="right" vertical="center" readingOrder="2"/>
    </xf>
    <xf numFmtId="37" fontId="15" fillId="0" borderId="0" xfId="0" applyNumberFormat="1" applyFont="1" applyAlignment="1">
      <alignment horizontal="left"/>
    </xf>
    <xf numFmtId="37" fontId="14" fillId="0" borderId="2" xfId="0" applyNumberFormat="1" applyFont="1" applyBorder="1" applyAlignment="1">
      <alignment horizontal="center" vertical="center"/>
    </xf>
    <xf numFmtId="37" fontId="16" fillId="0" borderId="2" xfId="0" applyNumberFormat="1" applyFont="1" applyBorder="1" applyAlignment="1">
      <alignment horizontal="center" vertical="center"/>
    </xf>
    <xf numFmtId="37" fontId="20" fillId="0" borderId="0" xfId="0" applyNumberFormat="1" applyFont="1" applyAlignment="1">
      <alignment horizontal="left"/>
    </xf>
    <xf numFmtId="37" fontId="22" fillId="0" borderId="0" xfId="0" applyNumberFormat="1" applyFont="1" applyAlignment="1">
      <alignment horizontal="right" vertical="center"/>
    </xf>
    <xf numFmtId="37" fontId="22" fillId="0" borderId="0" xfId="0" applyNumberFormat="1" applyFont="1" applyAlignment="1">
      <alignment horizontal="center" vertical="center"/>
    </xf>
    <xf numFmtId="37" fontId="42" fillId="0" borderId="0" xfId="0" applyNumberFormat="1" applyFont="1" applyAlignment="1">
      <alignment horizontal="center" vertical="center"/>
    </xf>
    <xf numFmtId="37" fontId="22" fillId="0" borderId="2" xfId="0" applyNumberFormat="1" applyFont="1" applyBorder="1" applyAlignment="1">
      <alignment horizontal="center" vertical="center"/>
    </xf>
    <xf numFmtId="37" fontId="11" fillId="0" borderId="0" xfId="0" applyNumberFormat="1" applyFont="1" applyAlignment="1">
      <alignment horizontal="right" vertical="center"/>
    </xf>
    <xf numFmtId="37" fontId="22" fillId="0" borderId="4" xfId="0" applyNumberFormat="1" applyFont="1" applyBorder="1" applyAlignment="1">
      <alignment horizontal="center" vertical="center"/>
    </xf>
    <xf numFmtId="37" fontId="10" fillId="0" borderId="0" xfId="0" applyNumberFormat="1" applyFont="1" applyAlignment="1">
      <alignment horizontal="right" vertical="center"/>
    </xf>
    <xf numFmtId="38" fontId="13" fillId="0" borderId="4" xfId="0" applyNumberFormat="1" applyFont="1" applyBorder="1" applyAlignment="1">
      <alignment horizontal="center" vertical="center"/>
    </xf>
    <xf numFmtId="38" fontId="43" fillId="0" borderId="0" xfId="0" applyNumberFormat="1" applyFont="1" applyAlignment="1">
      <alignment horizontal="center" vertical="center"/>
    </xf>
    <xf numFmtId="38" fontId="20" fillId="0" borderId="0" xfId="0" applyNumberFormat="1" applyFont="1" applyAlignment="1">
      <alignment horizontal="left" vertical="center"/>
    </xf>
    <xf numFmtId="37" fontId="15" fillId="0" borderId="0" xfId="0" applyNumberFormat="1" applyFont="1" applyAlignment="1">
      <alignment horizontal="left" vertical="center"/>
    </xf>
    <xf numFmtId="37" fontId="24" fillId="0" borderId="0" xfId="0" applyNumberFormat="1" applyFont="1" applyAlignment="1">
      <alignment horizontal="left"/>
    </xf>
    <xf numFmtId="37" fontId="21" fillId="0" borderId="0" xfId="0" applyNumberFormat="1" applyFont="1" applyAlignment="1">
      <alignment horizontal="left"/>
    </xf>
    <xf numFmtId="37" fontId="16" fillId="0" borderId="0" xfId="0" applyNumberFormat="1" applyFont="1" applyAlignment="1">
      <alignment vertical="center"/>
    </xf>
    <xf numFmtId="37" fontId="22" fillId="0" borderId="0" xfId="0" applyNumberFormat="1" applyFont="1" applyAlignment="1">
      <alignment horizontal="left"/>
    </xf>
    <xf numFmtId="37" fontId="25" fillId="0" borderId="0" xfId="0" applyNumberFormat="1" applyFont="1" applyAlignment="1">
      <alignment vertical="center"/>
    </xf>
    <xf numFmtId="37" fontId="18" fillId="0" borderId="0" xfId="0" applyNumberFormat="1" applyFont="1" applyAlignment="1">
      <alignment horizontal="right" vertical="center"/>
    </xf>
    <xf numFmtId="37" fontId="24" fillId="0" borderId="0" xfId="0" applyNumberFormat="1" applyFont="1" applyAlignment="1">
      <alignment horizontal="left" vertical="center"/>
    </xf>
    <xf numFmtId="37" fontId="13" fillId="0" borderId="0" xfId="0" applyNumberFormat="1" applyFont="1" applyAlignment="1">
      <alignment vertical="center"/>
    </xf>
    <xf numFmtId="37" fontId="14" fillId="0" borderId="2" xfId="0" applyNumberFormat="1" applyFont="1" applyBorder="1" applyAlignment="1">
      <alignment horizontal="center" vertical="center" wrapText="1"/>
    </xf>
    <xf numFmtId="37" fontId="23" fillId="0" borderId="0" xfId="0" applyNumberFormat="1" applyFont="1" applyAlignment="1">
      <alignment horizontal="left"/>
    </xf>
    <xf numFmtId="37" fontId="10" fillId="0" borderId="0" xfId="0" applyNumberFormat="1" applyFont="1" applyAlignment="1">
      <alignment vertical="center"/>
    </xf>
    <xf numFmtId="37" fontId="22" fillId="0" borderId="0" xfId="0" applyNumberFormat="1" applyFont="1" applyAlignment="1">
      <alignment horizontal="right" vertical="center" readingOrder="2"/>
    </xf>
    <xf numFmtId="37" fontId="22" fillId="0" borderId="0" xfId="0" applyNumberFormat="1" applyFont="1" applyAlignment="1">
      <alignment vertical="center"/>
    </xf>
    <xf numFmtId="37" fontId="1" fillId="0" borderId="0" xfId="0" applyNumberFormat="1" applyFont="1" applyAlignment="1">
      <alignment vertical="center"/>
    </xf>
    <xf numFmtId="37" fontId="2" fillId="0" borderId="0" xfId="0" applyNumberFormat="1" applyFont="1" applyAlignment="1">
      <alignment vertical="center"/>
    </xf>
    <xf numFmtId="37" fontId="14" fillId="0" borderId="0" xfId="0" applyNumberFormat="1" applyFont="1"/>
    <xf numFmtId="37" fontId="41" fillId="0" borderId="0" xfId="0" applyNumberFormat="1" applyFont="1" applyAlignment="1">
      <alignment vertical="center"/>
    </xf>
    <xf numFmtId="37" fontId="22" fillId="0" borderId="5" xfId="0" applyNumberFormat="1" applyFont="1" applyBorder="1" applyAlignment="1">
      <alignment horizontal="center" vertical="center"/>
    </xf>
    <xf numFmtId="37" fontId="3" fillId="0" borderId="0" xfId="0" applyNumberFormat="1" applyFont="1" applyAlignment="1">
      <alignment vertical="center"/>
    </xf>
    <xf numFmtId="37" fontId="26" fillId="0" borderId="0" xfId="0" applyNumberFormat="1" applyFont="1" applyAlignment="1">
      <alignment horizontal="left"/>
    </xf>
    <xf numFmtId="37" fontId="13" fillId="0" borderId="4" xfId="0" applyNumberFormat="1" applyFont="1" applyBorder="1" applyAlignment="1">
      <alignment horizontal="center" vertical="center"/>
    </xf>
    <xf numFmtId="37" fontId="13" fillId="0" borderId="0" xfId="0" applyNumberFormat="1" applyFont="1" applyAlignment="1">
      <alignment horizontal="center" vertical="center"/>
    </xf>
    <xf numFmtId="37" fontId="23" fillId="0" borderId="0" xfId="0" applyNumberFormat="1" applyFont="1" applyAlignment="1">
      <alignment horizontal="right" vertical="center"/>
    </xf>
    <xf numFmtId="37" fontId="22" fillId="0" borderId="1" xfId="0" applyNumberFormat="1" applyFont="1" applyBorder="1" applyAlignment="1">
      <alignment horizontal="center" vertical="center"/>
    </xf>
    <xf numFmtId="37" fontId="10" fillId="0" borderId="0" xfId="0" applyNumberFormat="1" applyFont="1" applyAlignment="1">
      <alignment horizontal="left"/>
    </xf>
    <xf numFmtId="37" fontId="13" fillId="0" borderId="0" xfId="0" applyNumberFormat="1" applyFont="1" applyAlignment="1">
      <alignment horizontal="left"/>
    </xf>
    <xf numFmtId="37" fontId="13" fillId="0" borderId="2" xfId="0" applyNumberFormat="1" applyFont="1" applyBorder="1" applyAlignment="1">
      <alignment horizontal="center" vertical="center"/>
    </xf>
    <xf numFmtId="37" fontId="44" fillId="0" borderId="0" xfId="0" applyNumberFormat="1" applyFont="1" applyAlignment="1">
      <alignment horizontal="left"/>
    </xf>
    <xf numFmtId="37" fontId="10" fillId="0" borderId="2" xfId="0" applyNumberFormat="1" applyFont="1" applyBorder="1" applyAlignment="1">
      <alignment horizontal="center" vertical="center"/>
    </xf>
    <xf numFmtId="37" fontId="10" fillId="0" borderId="3" xfId="0" applyNumberFormat="1" applyFont="1" applyBorder="1" applyAlignment="1">
      <alignment horizontal="center" vertical="center"/>
    </xf>
    <xf numFmtId="37" fontId="20" fillId="0" borderId="0" xfId="0" applyNumberFormat="1" applyFont="1" applyAlignment="1">
      <alignment horizontal="left" vertical="center"/>
    </xf>
    <xf numFmtId="0" fontId="16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left"/>
    </xf>
    <xf numFmtId="0" fontId="23" fillId="0" borderId="0" xfId="0" applyFont="1" applyAlignment="1">
      <alignment horizontal="left" vertical="center"/>
    </xf>
    <xf numFmtId="1" fontId="11" fillId="0" borderId="4" xfId="0" applyNumberFormat="1" applyFont="1" applyBorder="1" applyAlignment="1">
      <alignment horizontal="center" vertical="center"/>
    </xf>
    <xf numFmtId="37" fontId="16" fillId="0" borderId="0" xfId="0" applyNumberFormat="1" applyFont="1" applyAlignment="1">
      <alignment horizontal="center" vertical="center"/>
    </xf>
    <xf numFmtId="37" fontId="18" fillId="0" borderId="0" xfId="0" applyNumberFormat="1" applyFont="1" applyAlignment="1">
      <alignment horizontal="right" vertical="center" readingOrder="2"/>
    </xf>
    <xf numFmtId="37" fontId="16" fillId="0" borderId="2" xfId="0" applyNumberFormat="1" applyFont="1" applyBorder="1" applyAlignment="1">
      <alignment horizontal="center" vertical="center"/>
    </xf>
    <xf numFmtId="37" fontId="16" fillId="0" borderId="0" xfId="0" applyNumberFormat="1" applyFont="1" applyAlignment="1">
      <alignment horizontal="left" vertical="center"/>
    </xf>
    <xf numFmtId="37" fontId="28" fillId="0" borderId="0" xfId="1" applyNumberFormat="1" applyFont="1" applyAlignment="1">
      <alignment horizontal="center" vertical="center"/>
    </xf>
    <xf numFmtId="0" fontId="7" fillId="0" borderId="0" xfId="1" applyFont="1"/>
    <xf numFmtId="0" fontId="38" fillId="0" borderId="0" xfId="0" applyFont="1" applyAlignment="1">
      <alignment horizontal="center" vertical="center"/>
    </xf>
    <xf numFmtId="38" fontId="37" fillId="0" borderId="0" xfId="0" applyNumberFormat="1" applyFont="1" applyAlignment="1">
      <alignment horizontal="center" vertical="center"/>
    </xf>
    <xf numFmtId="38" fontId="37" fillId="0" borderId="2" xfId="0" applyNumberFormat="1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0" fontId="39" fillId="0" borderId="0" xfId="0" applyFont="1" applyAlignment="1">
      <alignment horizontal="right" vertical="center" readingOrder="2"/>
    </xf>
    <xf numFmtId="38" fontId="16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38" fontId="16" fillId="0" borderId="2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8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 readingOrder="2"/>
    </xf>
    <xf numFmtId="0" fontId="16" fillId="0" borderId="0" xfId="0" applyFont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38" fontId="13" fillId="0" borderId="0" xfId="0" applyNumberFormat="1" applyFont="1" applyAlignment="1">
      <alignment horizontal="center" vertical="center"/>
    </xf>
    <xf numFmtId="38" fontId="13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38" fontId="16" fillId="0" borderId="0" xfId="0" applyNumberFormat="1" applyFont="1" applyAlignment="1">
      <alignment horizontal="center" vertical="center"/>
    </xf>
    <xf numFmtId="38" fontId="18" fillId="0" borderId="0" xfId="0" applyNumberFormat="1" applyFont="1" applyAlignment="1">
      <alignment horizontal="left" vertical="center"/>
    </xf>
    <xf numFmtId="38" fontId="18" fillId="0" borderId="0" xfId="0" applyNumberFormat="1" applyFont="1" applyAlignment="1">
      <alignment horizontal="right" vertical="center" readingOrder="2"/>
    </xf>
    <xf numFmtId="37" fontId="30" fillId="0" borderId="0" xfId="0" applyNumberFormat="1" applyFont="1" applyAlignment="1">
      <alignment horizontal="center" vertical="center"/>
    </xf>
    <xf numFmtId="164" fontId="30" fillId="0" borderId="0" xfId="1" applyNumberFormat="1" applyFont="1" applyAlignment="1">
      <alignment horizontal="right" vertical="center" readingOrder="2"/>
    </xf>
    <xf numFmtId="38" fontId="22" fillId="0" borderId="0" xfId="0" applyNumberFormat="1" applyFont="1" applyAlignment="1">
      <alignment horizontal="right" vertical="center" readingOrder="2"/>
    </xf>
    <xf numFmtId="37" fontId="14" fillId="0" borderId="1" xfId="0" applyNumberFormat="1" applyFont="1" applyBorder="1" applyAlignment="1">
      <alignment horizontal="center" vertical="center"/>
    </xf>
    <xf numFmtId="37" fontId="14" fillId="0" borderId="2" xfId="0" applyNumberFormat="1" applyFont="1" applyBorder="1" applyAlignment="1">
      <alignment horizontal="center" vertical="center"/>
    </xf>
    <xf numFmtId="37" fontId="18" fillId="0" borderId="0" xfId="0" applyNumberFormat="1" applyFont="1" applyAlignment="1">
      <alignment horizontal="left" vertical="center" readingOrder="2"/>
    </xf>
    <xf numFmtId="38" fontId="16" fillId="0" borderId="1" xfId="0" applyNumberFormat="1" applyFont="1" applyBorder="1" applyAlignment="1">
      <alignment horizontal="center" vertical="center"/>
    </xf>
    <xf numFmtId="38" fontId="18" fillId="0" borderId="0" xfId="0" applyNumberFormat="1" applyFont="1" applyAlignment="1">
      <alignment horizontal="left" vertical="center" readingOrder="2"/>
    </xf>
    <xf numFmtId="38" fontId="18" fillId="0" borderId="0" xfId="0" applyNumberFormat="1" applyFont="1" applyAlignment="1">
      <alignment horizontal="center" vertical="center"/>
    </xf>
    <xf numFmtId="38" fontId="14" fillId="0" borderId="1" xfId="0" applyNumberFormat="1" applyFont="1" applyBorder="1" applyAlignment="1">
      <alignment horizontal="center" vertical="center"/>
    </xf>
    <xf numFmtId="38" fontId="14" fillId="0" borderId="2" xfId="0" applyNumberFormat="1" applyFont="1" applyBorder="1" applyAlignment="1">
      <alignment horizontal="center" vertical="center"/>
    </xf>
    <xf numFmtId="37" fontId="18" fillId="0" borderId="0" xfId="0" applyNumberFormat="1" applyFont="1" applyAlignment="1">
      <alignment horizontal="left"/>
    </xf>
    <xf numFmtId="37" fontId="16" fillId="0" borderId="1" xfId="0" applyNumberFormat="1" applyFont="1" applyBorder="1" applyAlignment="1">
      <alignment horizontal="center" vertical="center"/>
    </xf>
    <xf numFmtId="37" fontId="18" fillId="0" borderId="0" xfId="0" applyNumberFormat="1" applyFont="1" applyAlignment="1">
      <alignment horizontal="left" vertical="center"/>
    </xf>
  </cellXfs>
  <cellStyles count="3">
    <cellStyle name="Normal" xfId="0" builtinId="0"/>
    <cellStyle name="Normal 2" xfId="1" xr:uid="{9ED16A4E-3D9C-4F3E-86F8-178830342126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773906</xdr:colOff>
      <xdr:row>2</xdr:row>
      <xdr:rowOff>273842</xdr:rowOff>
    </xdr:from>
    <xdr:to>
      <xdr:col>6</xdr:col>
      <xdr:colOff>404812</xdr:colOff>
      <xdr:row>20</xdr:row>
      <xdr:rowOff>119063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2C9F251-7E28-57A1-EFA6-D5DD135A8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5421594" y="869155"/>
          <a:ext cx="4095750" cy="4226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7F0D5-02BB-4B2E-AC54-E288FCB47B47}">
  <sheetPr>
    <pageSetUpPr fitToPage="1"/>
  </sheetPr>
  <dimension ref="A1:V36"/>
  <sheetViews>
    <sheetView rightToLeft="1" tabSelected="1" view="pageBreakPreview" topLeftCell="A7" zoomScaleNormal="69" zoomScaleSheetLayoutView="100" workbookViewId="0">
      <selection activeCell="E32" sqref="E32"/>
    </sheetView>
  </sheetViews>
  <sheetFormatPr defaultColWidth="9.140625" defaultRowHeight="18.75" x14ac:dyDescent="0.45"/>
  <cols>
    <col min="1" max="1" width="3.7109375" style="3" customWidth="1"/>
    <col min="2" max="8" width="13.42578125" style="3" customWidth="1"/>
    <col min="9" max="9" width="9.140625" style="3"/>
    <col min="10" max="10" width="12.42578125" style="3" bestFit="1" customWidth="1"/>
    <col min="11" max="16384" width="9.140625" style="3"/>
  </cols>
  <sheetData>
    <row r="1" spans="1:22" s="2" customFormat="1" ht="24" x14ac:dyDescent="0.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s="2" customFormat="1" ht="22.5" x14ac:dyDescent="0.55000000000000004"/>
    <row r="3" spans="1:22" s="2" customFormat="1" ht="22.5" x14ac:dyDescent="0.55000000000000004"/>
    <row r="4" spans="1:22" s="2" customFormat="1" ht="22.5" x14ac:dyDescent="0.55000000000000004"/>
    <row r="24" spans="1:8" ht="37.5" customHeight="1" x14ac:dyDescent="0.65">
      <c r="A24" s="156" t="s">
        <v>87</v>
      </c>
      <c r="B24" s="157"/>
      <c r="C24" s="157"/>
      <c r="D24" s="157"/>
      <c r="E24" s="157"/>
      <c r="F24" s="157"/>
      <c r="G24" s="157"/>
      <c r="H24" s="157"/>
    </row>
    <row r="25" spans="1:8" ht="37.5" customHeight="1" x14ac:dyDescent="0.65">
      <c r="A25" s="156" t="s">
        <v>49</v>
      </c>
      <c r="B25" s="157"/>
      <c r="C25" s="157"/>
      <c r="D25" s="157"/>
      <c r="E25" s="157"/>
      <c r="F25" s="157"/>
      <c r="G25" s="157"/>
      <c r="H25" s="157"/>
    </row>
    <row r="26" spans="1:8" ht="37.5" customHeight="1" x14ac:dyDescent="0.65">
      <c r="A26" s="156" t="s">
        <v>50</v>
      </c>
      <c r="B26" s="157"/>
      <c r="C26" s="157"/>
      <c r="D26" s="157"/>
      <c r="E26" s="157"/>
      <c r="F26" s="157"/>
      <c r="G26" s="157"/>
      <c r="H26" s="157"/>
    </row>
    <row r="27" spans="1:8" ht="37.5" customHeight="1" x14ac:dyDescent="0.65">
      <c r="A27" s="156" t="s">
        <v>185</v>
      </c>
      <c r="B27" s="157"/>
      <c r="C27" s="157"/>
      <c r="D27" s="157"/>
      <c r="E27" s="157"/>
      <c r="F27" s="157"/>
      <c r="G27" s="157"/>
      <c r="H27" s="157"/>
    </row>
    <row r="32" spans="1:8" s="4" customFormat="1" ht="22.5" x14ac:dyDescent="0.45">
      <c r="B32" s="3"/>
      <c r="C32" s="3"/>
      <c r="D32" s="3"/>
      <c r="E32" s="3"/>
      <c r="F32" s="3"/>
      <c r="G32" s="3"/>
      <c r="H32" s="3"/>
    </row>
    <row r="33" spans="1:8" s="4" customFormat="1" ht="22.5" x14ac:dyDescent="0.45">
      <c r="B33" s="3"/>
      <c r="C33" s="3"/>
      <c r="D33" s="3"/>
      <c r="E33" s="3"/>
      <c r="F33" s="3"/>
      <c r="G33" s="3"/>
      <c r="H33" s="3"/>
    </row>
    <row r="36" spans="1:8" x14ac:dyDescent="0.45">
      <c r="A36" s="3" t="s">
        <v>51</v>
      </c>
    </row>
  </sheetData>
  <mergeCells count="4">
    <mergeCell ref="A24:H24"/>
    <mergeCell ref="A25:H25"/>
    <mergeCell ref="A26:H26"/>
    <mergeCell ref="A27:H27"/>
  </mergeCells>
  <pageMargins left="0.7" right="0.7" top="0.75" bottom="0.75" header="0.3" footer="0.3"/>
  <pageSetup paperSize="9" scale="9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23"/>
  <sheetViews>
    <sheetView rightToLeft="1" view="pageBreakPreview" zoomScale="48" zoomScaleNormal="100" zoomScaleSheetLayoutView="48" workbookViewId="0">
      <selection activeCell="S16" sqref="S16"/>
    </sheetView>
  </sheetViews>
  <sheetFormatPr defaultRowHeight="12.75" x14ac:dyDescent="0.2"/>
  <cols>
    <col min="1" max="1" width="51.28515625" style="29" customWidth="1"/>
    <col min="2" max="2" width="1.42578125" style="29" customWidth="1"/>
    <col min="3" max="3" width="40.7109375" style="29" customWidth="1"/>
    <col min="4" max="4" width="1.42578125" style="29" customWidth="1"/>
    <col min="5" max="5" width="38.42578125" style="29" customWidth="1"/>
    <col min="6" max="6" width="1.42578125" style="29" customWidth="1"/>
    <col min="7" max="7" width="40" style="29" customWidth="1"/>
    <col min="8" max="8" width="1.42578125" style="29" customWidth="1"/>
    <col min="9" max="9" width="33.42578125" style="29" customWidth="1"/>
    <col min="10" max="10" width="1.42578125" style="29" customWidth="1"/>
    <col min="11" max="11" width="39" style="29" customWidth="1"/>
    <col min="12" max="12" width="1.42578125" style="29" customWidth="1"/>
    <col min="13" max="13" width="36" style="29" customWidth="1"/>
    <col min="14" max="14" width="1.42578125" style="29" customWidth="1"/>
    <col min="15" max="15" width="35.7109375" style="29" customWidth="1"/>
    <col min="16" max="16" width="1.42578125" style="29" customWidth="1"/>
    <col min="17" max="17" width="34.5703125" style="29" customWidth="1"/>
    <col min="18" max="18" width="1.42578125" style="29" customWidth="1"/>
    <col min="19" max="19" width="37" style="29" customWidth="1"/>
    <col min="20" max="20" width="1.42578125" style="29" customWidth="1"/>
    <col min="21" max="21" width="39.5703125" style="29" bestFit="1" customWidth="1"/>
    <col min="22" max="22" width="1.42578125" style="29" customWidth="1"/>
    <col min="23" max="23" width="38.28515625" style="29" customWidth="1"/>
    <col min="24" max="24" width="1.42578125" customWidth="1"/>
    <col min="25" max="25" width="34.42578125" customWidth="1"/>
    <col min="26" max="26" width="1.28515625" customWidth="1"/>
    <col min="27" max="27" width="29.85546875" style="5" hidden="1" customWidth="1"/>
  </cols>
  <sheetData>
    <row r="1" spans="1:27" ht="45" customHeight="1" x14ac:dyDescent="0.2">
      <c r="A1" s="158" t="s">
        <v>209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</row>
    <row r="2" spans="1:27" ht="45" customHeight="1" x14ac:dyDescent="0.2">
      <c r="A2" s="158" t="s">
        <v>0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</row>
    <row r="3" spans="1:27" ht="45" customHeight="1" x14ac:dyDescent="0.2">
      <c r="A3" s="158" t="s">
        <v>187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</row>
    <row r="4" spans="1:27" ht="45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8"/>
      <c r="Y4" s="8"/>
    </row>
    <row r="5" spans="1:27" ht="45" customHeight="1" x14ac:dyDescent="0.2">
      <c r="A5" s="163" t="s">
        <v>211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</row>
    <row r="6" spans="1:27" ht="45" customHeight="1" x14ac:dyDescent="0.2">
      <c r="A6" s="163" t="s">
        <v>210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</row>
    <row r="7" spans="1:27" ht="45" customHeight="1" x14ac:dyDescent="0.2">
      <c r="A7" s="54"/>
      <c r="B7" s="54"/>
      <c r="C7" s="166" t="s">
        <v>52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</row>
    <row r="8" spans="1:27" ht="45" customHeight="1" thickBot="1" x14ac:dyDescent="0.25">
      <c r="C8" s="164" t="s">
        <v>99</v>
      </c>
      <c r="D8" s="164"/>
      <c r="E8" s="164"/>
      <c r="F8" s="164"/>
      <c r="G8" s="164"/>
      <c r="H8" s="115"/>
      <c r="I8" s="164" t="s">
        <v>1</v>
      </c>
      <c r="J8" s="164"/>
      <c r="K8" s="164"/>
      <c r="L8" s="164"/>
      <c r="M8" s="164"/>
      <c r="N8" s="164"/>
      <c r="O8" s="164"/>
      <c r="P8" s="115"/>
      <c r="Q8" s="165" t="s">
        <v>186</v>
      </c>
      <c r="R8" s="165"/>
      <c r="S8" s="165"/>
      <c r="T8" s="165"/>
      <c r="U8" s="165"/>
      <c r="V8" s="165"/>
      <c r="W8" s="165"/>
      <c r="X8" s="165"/>
      <c r="Y8" s="165"/>
    </row>
    <row r="9" spans="1:27" ht="45" customHeight="1" thickBot="1" x14ac:dyDescent="0.4">
      <c r="A9" s="159" t="s">
        <v>4</v>
      </c>
      <c r="B9" s="77"/>
      <c r="C9" s="159" t="s">
        <v>5</v>
      </c>
      <c r="D9" s="77"/>
      <c r="E9" s="159" t="s">
        <v>6</v>
      </c>
      <c r="F9" s="77"/>
      <c r="G9" s="159" t="s">
        <v>7</v>
      </c>
      <c r="H9" s="77"/>
      <c r="I9" s="160" t="s">
        <v>2</v>
      </c>
      <c r="J9" s="160"/>
      <c r="K9" s="160"/>
      <c r="L9" s="77"/>
      <c r="M9" s="160" t="s">
        <v>3</v>
      </c>
      <c r="N9" s="160"/>
      <c r="O9" s="160"/>
      <c r="P9" s="77"/>
      <c r="Q9" s="159" t="s">
        <v>5</v>
      </c>
      <c r="R9" s="77"/>
      <c r="S9" s="159" t="s">
        <v>9</v>
      </c>
      <c r="T9" s="77"/>
      <c r="U9" s="159" t="s">
        <v>6</v>
      </c>
      <c r="V9" s="77"/>
      <c r="W9" s="159" t="s">
        <v>7</v>
      </c>
      <c r="X9" s="79"/>
      <c r="Y9" s="161" t="s">
        <v>229</v>
      </c>
    </row>
    <row r="10" spans="1:27" ht="45" customHeight="1" thickBot="1" x14ac:dyDescent="0.4">
      <c r="A10" s="160"/>
      <c r="B10" s="77"/>
      <c r="C10" s="160"/>
      <c r="D10" s="77"/>
      <c r="E10" s="160"/>
      <c r="F10" s="77"/>
      <c r="G10" s="160"/>
      <c r="H10" s="77"/>
      <c r="I10" s="78" t="s">
        <v>5</v>
      </c>
      <c r="J10" s="77"/>
      <c r="K10" s="78" t="s">
        <v>6</v>
      </c>
      <c r="L10" s="77"/>
      <c r="M10" s="78" t="s">
        <v>5</v>
      </c>
      <c r="N10" s="77"/>
      <c r="O10" s="78" t="s">
        <v>8</v>
      </c>
      <c r="P10" s="77"/>
      <c r="Q10" s="160"/>
      <c r="R10" s="77"/>
      <c r="S10" s="160"/>
      <c r="T10" s="77"/>
      <c r="U10" s="160"/>
      <c r="V10" s="77"/>
      <c r="W10" s="160"/>
      <c r="X10" s="79"/>
      <c r="Y10" s="162"/>
    </row>
    <row r="11" spans="1:27" ht="45" customHeight="1" x14ac:dyDescent="0.2">
      <c r="A11" s="86" t="s">
        <v>16</v>
      </c>
      <c r="B11" s="87"/>
      <c r="C11" s="88">
        <v>44398480</v>
      </c>
      <c r="D11" s="89"/>
      <c r="E11" s="88">
        <v>322305916996</v>
      </c>
      <c r="F11" s="89"/>
      <c r="G11" s="88">
        <v>548047680085</v>
      </c>
      <c r="H11" s="89"/>
      <c r="I11" s="88">
        <v>0</v>
      </c>
      <c r="J11" s="89"/>
      <c r="K11" s="88">
        <v>0</v>
      </c>
      <c r="L11" s="89"/>
      <c r="M11" s="88">
        <v>-700000</v>
      </c>
      <c r="N11" s="89"/>
      <c r="O11" s="88">
        <v>-8738921944</v>
      </c>
      <c r="P11" s="89"/>
      <c r="Q11" s="88">
        <f>C11+I11+M11</f>
        <v>43698480</v>
      </c>
      <c r="R11" s="89"/>
      <c r="S11" s="88">
        <v>15980</v>
      </c>
      <c r="T11" s="89"/>
      <c r="U11" s="88">
        <v>317224343438</v>
      </c>
      <c r="V11" s="89"/>
      <c r="W11" s="88">
        <v>692903838178</v>
      </c>
      <c r="X11" s="75"/>
      <c r="Y11" s="76">
        <f>W11/$AA$11*100</f>
        <v>13.683251238087562</v>
      </c>
      <c r="AA11" s="84">
        <v>5063883035702</v>
      </c>
    </row>
    <row r="12" spans="1:27" ht="45" customHeight="1" x14ac:dyDescent="0.2">
      <c r="A12" s="90" t="s">
        <v>103</v>
      </c>
      <c r="B12" s="87"/>
      <c r="C12" s="91">
        <v>14119999</v>
      </c>
      <c r="D12" s="89"/>
      <c r="E12" s="91">
        <v>210609558390</v>
      </c>
      <c r="F12" s="89"/>
      <c r="G12" s="91">
        <v>338502170010</v>
      </c>
      <c r="H12" s="89"/>
      <c r="I12" s="91">
        <v>0</v>
      </c>
      <c r="J12" s="89"/>
      <c r="K12" s="91">
        <v>0</v>
      </c>
      <c r="L12" s="89"/>
      <c r="M12" s="91">
        <v>-100000</v>
      </c>
      <c r="N12" s="89"/>
      <c r="O12" s="91">
        <v>-2939103746</v>
      </c>
      <c r="P12" s="89"/>
      <c r="Q12" s="91">
        <f t="shared" ref="Q12:Q74" si="0">C12+I12+M12</f>
        <v>14019999</v>
      </c>
      <c r="R12" s="89"/>
      <c r="S12" s="91">
        <v>28890</v>
      </c>
      <c r="T12" s="89"/>
      <c r="U12" s="91">
        <v>209117989174</v>
      </c>
      <c r="V12" s="89"/>
      <c r="W12" s="91">
        <v>401906829139</v>
      </c>
      <c r="X12" s="75"/>
      <c r="Y12" s="76">
        <f>W12/$AA$11*100</f>
        <v>7.9367320750781154</v>
      </c>
    </row>
    <row r="13" spans="1:27" ht="45" customHeight="1" x14ac:dyDescent="0.2">
      <c r="A13" s="90" t="s">
        <v>101</v>
      </c>
      <c r="B13" s="87"/>
      <c r="C13" s="91">
        <v>34197871</v>
      </c>
      <c r="D13" s="89"/>
      <c r="E13" s="91">
        <v>412593933596</v>
      </c>
      <c r="F13" s="89"/>
      <c r="G13" s="91">
        <v>420096995639</v>
      </c>
      <c r="H13" s="89"/>
      <c r="I13" s="91">
        <v>0</v>
      </c>
      <c r="J13" s="89"/>
      <c r="K13" s="91">
        <v>0</v>
      </c>
      <c r="L13" s="89"/>
      <c r="M13" s="91">
        <v>-5400000</v>
      </c>
      <c r="N13" s="89"/>
      <c r="O13" s="91">
        <v>-70051285665</v>
      </c>
      <c r="P13" s="89"/>
      <c r="Q13" s="91">
        <f t="shared" si="0"/>
        <v>28797871</v>
      </c>
      <c r="R13" s="89"/>
      <c r="S13" s="91">
        <v>13720</v>
      </c>
      <c r="T13" s="89"/>
      <c r="U13" s="91">
        <v>347443467313</v>
      </c>
      <c r="V13" s="89"/>
      <c r="W13" s="91">
        <v>392052614632</v>
      </c>
      <c r="X13" s="75"/>
      <c r="Y13" s="76">
        <f t="shared" ref="Y13:Y74" si="1">W13/$AA$11*100</f>
        <v>7.7421340869823272</v>
      </c>
    </row>
    <row r="14" spans="1:27" ht="45" customHeight="1" x14ac:dyDescent="0.2">
      <c r="A14" s="90" t="s">
        <v>102</v>
      </c>
      <c r="B14" s="87"/>
      <c r="C14" s="91">
        <v>8051512</v>
      </c>
      <c r="D14" s="89"/>
      <c r="E14" s="91">
        <v>178189848744</v>
      </c>
      <c r="F14" s="89"/>
      <c r="G14" s="91">
        <v>371900695959</v>
      </c>
      <c r="H14" s="89"/>
      <c r="I14" s="91">
        <v>711614</v>
      </c>
      <c r="J14" s="89"/>
      <c r="K14" s="91">
        <v>37455107582</v>
      </c>
      <c r="L14" s="89"/>
      <c r="M14" s="91">
        <v>-270000</v>
      </c>
      <c r="N14" s="89"/>
      <c r="O14" s="91">
        <v>-13775486032</v>
      </c>
      <c r="P14" s="89"/>
      <c r="Q14" s="91">
        <f t="shared" si="0"/>
        <v>8493126</v>
      </c>
      <c r="R14" s="89"/>
      <c r="S14" s="91">
        <v>44700</v>
      </c>
      <c r="T14" s="89"/>
      <c r="U14" s="91">
        <v>209669524733</v>
      </c>
      <c r="V14" s="89"/>
      <c r="W14" s="91">
        <v>376708093880</v>
      </c>
      <c r="X14" s="75"/>
      <c r="Y14" s="76">
        <f t="shared" si="1"/>
        <v>7.439115224899294</v>
      </c>
    </row>
    <row r="15" spans="1:27" ht="45" customHeight="1" x14ac:dyDescent="0.2">
      <c r="A15" s="90" t="s">
        <v>17</v>
      </c>
      <c r="B15" s="87"/>
      <c r="C15" s="91">
        <v>12299785</v>
      </c>
      <c r="D15" s="89"/>
      <c r="E15" s="91">
        <v>296364465607</v>
      </c>
      <c r="F15" s="89"/>
      <c r="G15" s="91">
        <v>415570295889</v>
      </c>
      <c r="H15" s="89"/>
      <c r="I15" s="91">
        <v>0</v>
      </c>
      <c r="J15" s="89"/>
      <c r="K15" s="91">
        <v>0</v>
      </c>
      <c r="L15" s="89"/>
      <c r="M15" s="91">
        <v>-1923200</v>
      </c>
      <c r="N15" s="89"/>
      <c r="O15" s="91">
        <v>-66688919294</v>
      </c>
      <c r="P15" s="89"/>
      <c r="Q15" s="91">
        <f t="shared" si="0"/>
        <v>10376585</v>
      </c>
      <c r="R15" s="89"/>
      <c r="S15" s="91">
        <v>36080</v>
      </c>
      <c r="T15" s="89"/>
      <c r="U15" s="91">
        <v>250024782414</v>
      </c>
      <c r="V15" s="89"/>
      <c r="W15" s="91">
        <v>371493173846</v>
      </c>
      <c r="X15" s="75"/>
      <c r="Y15" s="76">
        <f t="shared" si="1"/>
        <v>7.3361325928512553</v>
      </c>
    </row>
    <row r="16" spans="1:27" ht="45" customHeight="1" x14ac:dyDescent="0.2">
      <c r="A16" s="90" t="s">
        <v>104</v>
      </c>
      <c r="B16" s="87"/>
      <c r="C16" s="91">
        <v>20512437</v>
      </c>
      <c r="D16" s="89"/>
      <c r="E16" s="91">
        <v>61306957731</v>
      </c>
      <c r="F16" s="89"/>
      <c r="G16" s="91">
        <v>203131681102</v>
      </c>
      <c r="H16" s="89"/>
      <c r="I16" s="91">
        <v>0</v>
      </c>
      <c r="J16" s="89"/>
      <c r="K16" s="91">
        <v>0</v>
      </c>
      <c r="L16" s="89"/>
      <c r="M16" s="91">
        <v>0</v>
      </c>
      <c r="N16" s="89"/>
      <c r="O16" s="91">
        <v>0</v>
      </c>
      <c r="P16" s="89"/>
      <c r="Q16" s="91">
        <f t="shared" si="0"/>
        <v>20512437</v>
      </c>
      <c r="R16" s="89"/>
      <c r="S16" s="91">
        <v>14070</v>
      </c>
      <c r="T16" s="89"/>
      <c r="U16" s="91">
        <v>61306957731</v>
      </c>
      <c r="V16" s="89"/>
      <c r="W16" s="91">
        <v>286379033378</v>
      </c>
      <c r="X16" s="75"/>
      <c r="Y16" s="76">
        <f t="shared" si="1"/>
        <v>5.6553248042842998</v>
      </c>
    </row>
    <row r="17" spans="1:25" ht="45" customHeight="1" x14ac:dyDescent="0.2">
      <c r="A17" s="90" t="s">
        <v>12</v>
      </c>
      <c r="B17" s="87"/>
      <c r="C17" s="91">
        <v>16192687</v>
      </c>
      <c r="D17" s="89"/>
      <c r="E17" s="91">
        <v>120014482426</v>
      </c>
      <c r="F17" s="89"/>
      <c r="G17" s="91">
        <v>215786760421</v>
      </c>
      <c r="H17" s="89"/>
      <c r="I17" s="91">
        <v>0</v>
      </c>
      <c r="J17" s="89"/>
      <c r="K17" s="91">
        <v>0</v>
      </c>
      <c r="L17" s="89"/>
      <c r="M17" s="91">
        <v>-300000</v>
      </c>
      <c r="N17" s="89"/>
      <c r="O17" s="91">
        <v>-3569195210</v>
      </c>
      <c r="P17" s="89"/>
      <c r="Q17" s="91">
        <f t="shared" si="0"/>
        <v>15892687</v>
      </c>
      <c r="R17" s="89"/>
      <c r="S17" s="91">
        <v>12480</v>
      </c>
      <c r="T17" s="89"/>
      <c r="U17" s="91">
        <v>117790988281</v>
      </c>
      <c r="V17" s="89"/>
      <c r="W17" s="91">
        <v>196807559888</v>
      </c>
      <c r="X17" s="75"/>
      <c r="Y17" s="76">
        <f t="shared" si="1"/>
        <v>3.8864949782695128</v>
      </c>
    </row>
    <row r="18" spans="1:25" ht="45" customHeight="1" x14ac:dyDescent="0.2">
      <c r="A18" s="90" t="s">
        <v>14</v>
      </c>
      <c r="B18" s="87"/>
      <c r="C18" s="91">
        <v>4638968</v>
      </c>
      <c r="D18" s="89"/>
      <c r="E18" s="91">
        <v>92004471139</v>
      </c>
      <c r="F18" s="89"/>
      <c r="G18" s="91">
        <v>235495045049</v>
      </c>
      <c r="H18" s="89"/>
      <c r="I18" s="91">
        <v>0</v>
      </c>
      <c r="J18" s="89"/>
      <c r="K18" s="91">
        <v>0</v>
      </c>
      <c r="L18" s="89"/>
      <c r="M18" s="91">
        <v>-60000</v>
      </c>
      <c r="N18" s="89"/>
      <c r="O18" s="91">
        <v>-2874407766</v>
      </c>
      <c r="P18" s="89"/>
      <c r="Q18" s="91">
        <f t="shared" si="0"/>
        <v>4578968</v>
      </c>
      <c r="R18" s="89"/>
      <c r="S18" s="91">
        <v>42770</v>
      </c>
      <c r="T18" s="89"/>
      <c r="U18" s="91">
        <v>90814493481</v>
      </c>
      <c r="V18" s="89"/>
      <c r="W18" s="91">
        <v>194328599133</v>
      </c>
      <c r="X18" s="75"/>
      <c r="Y18" s="76">
        <f t="shared" si="1"/>
        <v>3.8375412260299266</v>
      </c>
    </row>
    <row r="19" spans="1:25" ht="45" customHeight="1" x14ac:dyDescent="0.2">
      <c r="A19" s="90" t="s">
        <v>105</v>
      </c>
      <c r="B19" s="87"/>
      <c r="C19" s="91">
        <v>5343</v>
      </c>
      <c r="D19" s="89"/>
      <c r="E19" s="91">
        <v>134986482541</v>
      </c>
      <c r="F19" s="89"/>
      <c r="G19" s="91">
        <v>169339716936</v>
      </c>
      <c r="H19" s="89"/>
      <c r="I19" s="91">
        <v>0</v>
      </c>
      <c r="J19" s="89"/>
      <c r="K19" s="91">
        <v>0</v>
      </c>
      <c r="L19" s="89"/>
      <c r="M19" s="91">
        <v>0</v>
      </c>
      <c r="N19" s="89"/>
      <c r="O19" s="91">
        <v>0</v>
      </c>
      <c r="P19" s="89"/>
      <c r="Q19" s="91">
        <f t="shared" si="0"/>
        <v>5343</v>
      </c>
      <c r="R19" s="89"/>
      <c r="S19" s="91">
        <v>35880000</v>
      </c>
      <c r="T19" s="89"/>
      <c r="U19" s="91">
        <v>134986482541</v>
      </c>
      <c r="V19" s="89"/>
      <c r="W19" s="91">
        <v>191246743584</v>
      </c>
      <c r="X19" s="75"/>
      <c r="Y19" s="76">
        <f t="shared" si="1"/>
        <v>3.7766816933892251</v>
      </c>
    </row>
    <row r="20" spans="1:25" ht="45" customHeight="1" x14ac:dyDescent="0.2">
      <c r="A20" s="90" t="s">
        <v>108</v>
      </c>
      <c r="B20" s="87"/>
      <c r="C20" s="91">
        <v>3373729</v>
      </c>
      <c r="D20" s="89"/>
      <c r="E20" s="91">
        <v>37744429782</v>
      </c>
      <c r="F20" s="89"/>
      <c r="G20" s="91">
        <v>94771973618</v>
      </c>
      <c r="H20" s="89"/>
      <c r="I20" s="91">
        <v>1349833</v>
      </c>
      <c r="J20" s="89"/>
      <c r="K20" s="91">
        <v>42277062866</v>
      </c>
      <c r="L20" s="89"/>
      <c r="M20" s="91">
        <v>0</v>
      </c>
      <c r="N20" s="89"/>
      <c r="O20" s="91">
        <v>0</v>
      </c>
      <c r="P20" s="89"/>
      <c r="Q20" s="91">
        <f t="shared" si="0"/>
        <v>4723562</v>
      </c>
      <c r="R20" s="89"/>
      <c r="S20" s="91">
        <v>35090</v>
      </c>
      <c r="T20" s="89"/>
      <c r="U20" s="91">
        <v>80021492648</v>
      </c>
      <c r="V20" s="89"/>
      <c r="W20" s="91">
        <v>164468544698</v>
      </c>
      <c r="X20" s="75"/>
      <c r="Y20" s="76">
        <f t="shared" si="1"/>
        <v>3.2478740827630497</v>
      </c>
    </row>
    <row r="21" spans="1:25" ht="45" customHeight="1" x14ac:dyDescent="0.2">
      <c r="A21" s="90" t="s">
        <v>106</v>
      </c>
      <c r="B21" s="87"/>
      <c r="C21" s="91">
        <v>36749000</v>
      </c>
      <c r="D21" s="89"/>
      <c r="E21" s="91">
        <v>105043129744</v>
      </c>
      <c r="F21" s="89"/>
      <c r="G21" s="91">
        <v>129085853014</v>
      </c>
      <c r="H21" s="89"/>
      <c r="I21" s="91">
        <v>0</v>
      </c>
      <c r="J21" s="89"/>
      <c r="K21" s="91">
        <v>0</v>
      </c>
      <c r="L21" s="89"/>
      <c r="M21" s="91">
        <v>0</v>
      </c>
      <c r="N21" s="89"/>
      <c r="O21" s="91">
        <v>0</v>
      </c>
      <c r="P21" s="89"/>
      <c r="Q21" s="91">
        <f t="shared" si="0"/>
        <v>36749000</v>
      </c>
      <c r="R21" s="89"/>
      <c r="S21" s="91">
        <v>3530</v>
      </c>
      <c r="T21" s="89"/>
      <c r="U21" s="91">
        <v>105043129744</v>
      </c>
      <c r="V21" s="89"/>
      <c r="W21" s="91">
        <v>128721203711</v>
      </c>
      <c r="X21" s="75"/>
      <c r="Y21" s="76">
        <f t="shared" si="1"/>
        <v>2.5419466208732353</v>
      </c>
    </row>
    <row r="22" spans="1:25" ht="45" customHeight="1" x14ac:dyDescent="0.2">
      <c r="A22" s="90" t="s">
        <v>109</v>
      </c>
      <c r="B22" s="87"/>
      <c r="C22" s="91">
        <v>8849078</v>
      </c>
      <c r="D22" s="89"/>
      <c r="E22" s="91">
        <v>40987119735</v>
      </c>
      <c r="F22" s="89"/>
      <c r="G22" s="91">
        <v>93689798270</v>
      </c>
      <c r="H22" s="89"/>
      <c r="I22" s="91">
        <v>0</v>
      </c>
      <c r="J22" s="89"/>
      <c r="K22" s="91">
        <v>0</v>
      </c>
      <c r="L22" s="89"/>
      <c r="M22" s="91">
        <v>-100000</v>
      </c>
      <c r="N22" s="89"/>
      <c r="O22" s="91">
        <v>-1313765480</v>
      </c>
      <c r="P22" s="89"/>
      <c r="Q22" s="91">
        <f t="shared" si="0"/>
        <v>8749078</v>
      </c>
      <c r="R22" s="89"/>
      <c r="S22" s="91">
        <v>13730</v>
      </c>
      <c r="T22" s="89"/>
      <c r="U22" s="91">
        <v>40523940184</v>
      </c>
      <c r="V22" s="89"/>
      <c r="W22" s="91">
        <v>119196275919</v>
      </c>
      <c r="X22" s="75"/>
      <c r="Y22" s="76">
        <f t="shared" si="1"/>
        <v>2.353851285241543</v>
      </c>
    </row>
    <row r="23" spans="1:25" ht="45" customHeight="1" x14ac:dyDescent="0.2">
      <c r="A23" s="90" t="s">
        <v>107</v>
      </c>
      <c r="B23" s="87"/>
      <c r="C23" s="91">
        <v>38955535</v>
      </c>
      <c r="D23" s="89"/>
      <c r="E23" s="91">
        <v>76270893673</v>
      </c>
      <c r="F23" s="89"/>
      <c r="G23" s="91">
        <v>95940242429</v>
      </c>
      <c r="H23" s="89"/>
      <c r="I23" s="91">
        <v>0</v>
      </c>
      <c r="J23" s="89"/>
      <c r="K23" s="91">
        <v>0</v>
      </c>
      <c r="L23" s="89"/>
      <c r="M23" s="91">
        <v>-2000000</v>
      </c>
      <c r="N23" s="89"/>
      <c r="O23" s="91">
        <v>-4871053455</v>
      </c>
      <c r="P23" s="89"/>
      <c r="Q23" s="91">
        <f t="shared" si="0"/>
        <v>36955535</v>
      </c>
      <c r="R23" s="89"/>
      <c r="S23" s="91">
        <v>2872</v>
      </c>
      <c r="T23" s="89"/>
      <c r="U23" s="91">
        <v>72355101287</v>
      </c>
      <c r="V23" s="89"/>
      <c r="W23" s="91">
        <v>105315862947</v>
      </c>
      <c r="X23" s="75"/>
      <c r="Y23" s="76">
        <f t="shared" si="1"/>
        <v>2.0797451719261559</v>
      </c>
    </row>
    <row r="24" spans="1:25" ht="45" customHeight="1" x14ac:dyDescent="0.2">
      <c r="A24" s="90" t="s">
        <v>110</v>
      </c>
      <c r="B24" s="87"/>
      <c r="C24" s="91">
        <v>1659644</v>
      </c>
      <c r="D24" s="89"/>
      <c r="E24" s="91">
        <v>54357897573</v>
      </c>
      <c r="F24" s="89"/>
      <c r="G24" s="91">
        <v>73233860910</v>
      </c>
      <c r="H24" s="89"/>
      <c r="I24" s="91">
        <v>0</v>
      </c>
      <c r="J24" s="89"/>
      <c r="K24" s="91">
        <v>0</v>
      </c>
      <c r="L24" s="89"/>
      <c r="M24" s="91">
        <v>-60000</v>
      </c>
      <c r="N24" s="89"/>
      <c r="O24" s="91">
        <v>-3021462163</v>
      </c>
      <c r="P24" s="89"/>
      <c r="Q24" s="91">
        <f t="shared" si="0"/>
        <v>1599644</v>
      </c>
      <c r="R24" s="89"/>
      <c r="S24" s="91">
        <v>58380</v>
      </c>
      <c r="T24" s="89"/>
      <c r="U24" s="91">
        <v>52392732842</v>
      </c>
      <c r="V24" s="89"/>
      <c r="W24" s="91">
        <v>92665333534</v>
      </c>
      <c r="X24" s="75"/>
      <c r="Y24" s="76">
        <f t="shared" si="1"/>
        <v>1.8299264197194065</v>
      </c>
    </row>
    <row r="25" spans="1:25" ht="45" customHeight="1" x14ac:dyDescent="0.2">
      <c r="A25" s="90" t="s">
        <v>15</v>
      </c>
      <c r="B25" s="87"/>
      <c r="C25" s="91">
        <v>5954099</v>
      </c>
      <c r="D25" s="89"/>
      <c r="E25" s="91">
        <v>44793554364</v>
      </c>
      <c r="F25" s="89"/>
      <c r="G25" s="91">
        <v>92520435938</v>
      </c>
      <c r="H25" s="89"/>
      <c r="I25" s="91">
        <v>0</v>
      </c>
      <c r="J25" s="89"/>
      <c r="K25" s="91">
        <v>0</v>
      </c>
      <c r="L25" s="89"/>
      <c r="M25" s="91">
        <v>-900000</v>
      </c>
      <c r="N25" s="89"/>
      <c r="O25" s="91">
        <v>-14451420338</v>
      </c>
      <c r="P25" s="89"/>
      <c r="Q25" s="91">
        <f t="shared" si="0"/>
        <v>5054099</v>
      </c>
      <c r="R25" s="89"/>
      <c r="S25" s="91">
        <v>18450</v>
      </c>
      <c r="T25" s="89"/>
      <c r="U25" s="91">
        <v>38022723223</v>
      </c>
      <c r="V25" s="89"/>
      <c r="W25" s="91">
        <v>92527318531</v>
      </c>
      <c r="X25" s="75"/>
      <c r="Y25" s="76">
        <f t="shared" si="1"/>
        <v>1.8272009420172763</v>
      </c>
    </row>
    <row r="26" spans="1:25" ht="45" customHeight="1" x14ac:dyDescent="0.2">
      <c r="A26" s="90" t="s">
        <v>112</v>
      </c>
      <c r="B26" s="87"/>
      <c r="C26" s="91">
        <v>1140000</v>
      </c>
      <c r="D26" s="89"/>
      <c r="E26" s="91">
        <v>46437681034</v>
      </c>
      <c r="F26" s="89"/>
      <c r="G26" s="91">
        <v>65167729158</v>
      </c>
      <c r="H26" s="89"/>
      <c r="I26" s="91">
        <v>0</v>
      </c>
      <c r="J26" s="89"/>
      <c r="K26" s="91">
        <v>0</v>
      </c>
      <c r="L26" s="89"/>
      <c r="M26" s="91">
        <v>-30000</v>
      </c>
      <c r="N26" s="89"/>
      <c r="O26" s="91">
        <v>-2224570115</v>
      </c>
      <c r="P26" s="89"/>
      <c r="Q26" s="91">
        <f t="shared" si="0"/>
        <v>1110000</v>
      </c>
      <c r="R26" s="89"/>
      <c r="S26" s="91">
        <v>80090</v>
      </c>
      <c r="T26" s="89"/>
      <c r="U26" s="91">
        <v>45215636796</v>
      </c>
      <c r="V26" s="89"/>
      <c r="W26" s="91">
        <v>88212703773</v>
      </c>
      <c r="X26" s="75"/>
      <c r="Y26" s="76">
        <f t="shared" si="1"/>
        <v>1.7419972608188643</v>
      </c>
    </row>
    <row r="27" spans="1:25" ht="45" customHeight="1" x14ac:dyDescent="0.2">
      <c r="A27" s="90" t="s">
        <v>188</v>
      </c>
      <c r="B27" s="87"/>
      <c r="C27" s="91">
        <v>0</v>
      </c>
      <c r="D27" s="89"/>
      <c r="E27" s="91">
        <v>0</v>
      </c>
      <c r="F27" s="89"/>
      <c r="G27" s="91">
        <v>0</v>
      </c>
      <c r="H27" s="89"/>
      <c r="I27" s="91">
        <v>3100000</v>
      </c>
      <c r="J27" s="89"/>
      <c r="K27" s="91">
        <v>62390766378</v>
      </c>
      <c r="L27" s="89"/>
      <c r="M27" s="91">
        <v>0</v>
      </c>
      <c r="N27" s="89"/>
      <c r="O27" s="91">
        <v>0</v>
      </c>
      <c r="P27" s="89"/>
      <c r="Q27" s="91">
        <f t="shared" si="0"/>
        <v>3100000</v>
      </c>
      <c r="R27" s="89"/>
      <c r="S27" s="91">
        <v>23620</v>
      </c>
      <c r="T27" s="89"/>
      <c r="U27" s="91">
        <v>62390766378</v>
      </c>
      <c r="V27" s="89"/>
      <c r="W27" s="91">
        <v>72655993940</v>
      </c>
      <c r="X27" s="75"/>
      <c r="Y27" s="76">
        <f t="shared" si="1"/>
        <v>1.434788154223783</v>
      </c>
    </row>
    <row r="28" spans="1:25" ht="45" customHeight="1" x14ac:dyDescent="0.2">
      <c r="A28" s="90" t="s">
        <v>114</v>
      </c>
      <c r="B28" s="87"/>
      <c r="C28" s="91">
        <v>1440000</v>
      </c>
      <c r="D28" s="89"/>
      <c r="E28" s="91">
        <v>29273699478</v>
      </c>
      <c r="F28" s="89"/>
      <c r="G28" s="91">
        <v>55625862384</v>
      </c>
      <c r="H28" s="89"/>
      <c r="I28" s="91">
        <v>0</v>
      </c>
      <c r="J28" s="89"/>
      <c r="K28" s="91">
        <v>0</v>
      </c>
      <c r="L28" s="89"/>
      <c r="M28" s="91">
        <v>0</v>
      </c>
      <c r="N28" s="89"/>
      <c r="O28" s="91">
        <v>0</v>
      </c>
      <c r="P28" s="89"/>
      <c r="Q28" s="91">
        <f t="shared" si="0"/>
        <v>1440000</v>
      </c>
      <c r="R28" s="89"/>
      <c r="S28" s="91">
        <v>48620</v>
      </c>
      <c r="T28" s="89"/>
      <c r="U28" s="91">
        <v>29273699478</v>
      </c>
      <c r="V28" s="89"/>
      <c r="W28" s="91">
        <v>69471601056</v>
      </c>
      <c r="X28" s="75"/>
      <c r="Y28" s="76">
        <f t="shared" si="1"/>
        <v>1.3719037459238874</v>
      </c>
    </row>
    <row r="29" spans="1:25" ht="45" customHeight="1" x14ac:dyDescent="0.2">
      <c r="A29" s="90" t="s">
        <v>13</v>
      </c>
      <c r="B29" s="87"/>
      <c r="C29" s="91">
        <v>4041021</v>
      </c>
      <c r="D29" s="89"/>
      <c r="E29" s="91">
        <v>31828650703</v>
      </c>
      <c r="F29" s="89"/>
      <c r="G29" s="91">
        <v>49480733420</v>
      </c>
      <c r="H29" s="89"/>
      <c r="I29" s="91">
        <v>864555</v>
      </c>
      <c r="J29" s="89"/>
      <c r="K29" s="91">
        <v>12844139012</v>
      </c>
      <c r="L29" s="89"/>
      <c r="M29" s="91">
        <v>0</v>
      </c>
      <c r="N29" s="89"/>
      <c r="O29" s="91">
        <v>0</v>
      </c>
      <c r="P29" s="89"/>
      <c r="Q29" s="91">
        <f t="shared" si="0"/>
        <v>4905576</v>
      </c>
      <c r="R29" s="89"/>
      <c r="S29" s="91">
        <v>13580</v>
      </c>
      <c r="T29" s="89"/>
      <c r="U29" s="91">
        <v>44672789715</v>
      </c>
      <c r="V29" s="89"/>
      <c r="W29" s="91">
        <v>66102767088</v>
      </c>
      <c r="X29" s="75"/>
      <c r="Y29" s="76">
        <f t="shared" si="1"/>
        <v>1.3053770519965466</v>
      </c>
    </row>
    <row r="30" spans="1:25" ht="45" customHeight="1" x14ac:dyDescent="0.35">
      <c r="A30" s="90" t="s">
        <v>11</v>
      </c>
      <c r="B30" s="92"/>
      <c r="C30" s="91">
        <v>18460361</v>
      </c>
      <c r="D30" s="89"/>
      <c r="E30" s="91">
        <v>41887348526</v>
      </c>
      <c r="F30" s="89"/>
      <c r="G30" s="91">
        <v>50520112925</v>
      </c>
      <c r="H30" s="89"/>
      <c r="I30" s="91">
        <v>0</v>
      </c>
      <c r="J30" s="89"/>
      <c r="K30" s="91">
        <v>0</v>
      </c>
      <c r="L30" s="89"/>
      <c r="M30" s="91">
        <v>-600000</v>
      </c>
      <c r="N30" s="89"/>
      <c r="O30" s="91">
        <v>-2015300376</v>
      </c>
      <c r="P30" s="89"/>
      <c r="Q30" s="91">
        <f t="shared" si="0"/>
        <v>17860361</v>
      </c>
      <c r="R30" s="89"/>
      <c r="S30" s="91">
        <v>3630</v>
      </c>
      <c r="T30" s="89"/>
      <c r="U30" s="91">
        <v>40525922868</v>
      </c>
      <c r="V30" s="89"/>
      <c r="W30" s="91">
        <v>64331950486</v>
      </c>
      <c r="X30" s="75"/>
      <c r="Y30" s="76">
        <f t="shared" si="1"/>
        <v>1.2704075120305725</v>
      </c>
    </row>
    <row r="31" spans="1:25" ht="45" customHeight="1" x14ac:dyDescent="0.2">
      <c r="A31" s="90" t="s">
        <v>113</v>
      </c>
      <c r="B31" s="87"/>
      <c r="C31" s="91">
        <v>4200000</v>
      </c>
      <c r="D31" s="89"/>
      <c r="E31" s="91">
        <v>48935016302</v>
      </c>
      <c r="F31" s="89"/>
      <c r="G31" s="91">
        <v>61221074460</v>
      </c>
      <c r="H31" s="89"/>
      <c r="I31" s="91">
        <v>0</v>
      </c>
      <c r="J31" s="89"/>
      <c r="K31" s="91">
        <v>0</v>
      </c>
      <c r="L31" s="89"/>
      <c r="M31" s="91">
        <v>0</v>
      </c>
      <c r="N31" s="89"/>
      <c r="O31" s="91">
        <v>0</v>
      </c>
      <c r="P31" s="89"/>
      <c r="Q31" s="91">
        <f t="shared" si="0"/>
        <v>4200000</v>
      </c>
      <c r="R31" s="89"/>
      <c r="S31" s="91">
        <v>15270</v>
      </c>
      <c r="T31" s="89"/>
      <c r="U31" s="91">
        <v>48935016302</v>
      </c>
      <c r="V31" s="89"/>
      <c r="W31" s="91">
        <v>63638244180</v>
      </c>
      <c r="X31" s="75"/>
      <c r="Y31" s="76">
        <f t="shared" si="1"/>
        <v>1.2567084139054945</v>
      </c>
    </row>
    <row r="32" spans="1:25" ht="45" customHeight="1" x14ac:dyDescent="0.2">
      <c r="A32" s="90" t="s">
        <v>115</v>
      </c>
      <c r="B32" s="87"/>
      <c r="C32" s="91">
        <v>5775619</v>
      </c>
      <c r="D32" s="89"/>
      <c r="E32" s="91">
        <v>38999762087</v>
      </c>
      <c r="F32" s="89"/>
      <c r="G32" s="91">
        <v>38512141685</v>
      </c>
      <c r="H32" s="89"/>
      <c r="I32" s="91">
        <v>0</v>
      </c>
      <c r="J32" s="89"/>
      <c r="K32" s="91">
        <v>0</v>
      </c>
      <c r="L32" s="89"/>
      <c r="M32" s="91">
        <v>0</v>
      </c>
      <c r="N32" s="89"/>
      <c r="O32" s="91">
        <v>0</v>
      </c>
      <c r="P32" s="89"/>
      <c r="Q32" s="91">
        <f t="shared" si="0"/>
        <v>5775619</v>
      </c>
      <c r="R32" s="89"/>
      <c r="S32" s="91">
        <v>10850</v>
      </c>
      <c r="T32" s="89"/>
      <c r="U32" s="91">
        <v>38999762087</v>
      </c>
      <c r="V32" s="89"/>
      <c r="W32" s="91">
        <v>62181062096</v>
      </c>
      <c r="X32" s="75"/>
      <c r="Y32" s="76">
        <f t="shared" si="1"/>
        <v>1.2279324316459042</v>
      </c>
    </row>
    <row r="33" spans="1:25" ht="45" customHeight="1" x14ac:dyDescent="0.35">
      <c r="A33" s="90" t="s">
        <v>111</v>
      </c>
      <c r="B33" s="92"/>
      <c r="C33" s="91">
        <v>989446</v>
      </c>
      <c r="D33" s="89"/>
      <c r="E33" s="91">
        <v>22482032931</v>
      </c>
      <c r="F33" s="89"/>
      <c r="G33" s="91">
        <v>68745466721</v>
      </c>
      <c r="H33" s="89"/>
      <c r="I33" s="91">
        <v>0</v>
      </c>
      <c r="J33" s="89"/>
      <c r="K33" s="91">
        <v>0</v>
      </c>
      <c r="L33" s="89"/>
      <c r="M33" s="91">
        <v>-133603</v>
      </c>
      <c r="N33" s="89"/>
      <c r="O33" s="91">
        <v>-9102848138</v>
      </c>
      <c r="P33" s="89"/>
      <c r="Q33" s="91">
        <f t="shared" si="0"/>
        <v>855843</v>
      </c>
      <c r="R33" s="89"/>
      <c r="S33" s="91">
        <v>70000</v>
      </c>
      <c r="T33" s="89"/>
      <c r="U33" s="91">
        <v>19446327044</v>
      </c>
      <c r="V33" s="89"/>
      <c r="W33" s="91">
        <v>59445913352</v>
      </c>
      <c r="X33" s="75"/>
      <c r="Y33" s="76">
        <f t="shared" si="1"/>
        <v>1.1739195580325856</v>
      </c>
    </row>
    <row r="34" spans="1:25" ht="45" customHeight="1" x14ac:dyDescent="0.2">
      <c r="A34" s="90" t="s">
        <v>116</v>
      </c>
      <c r="B34" s="87"/>
      <c r="C34" s="91">
        <v>3144957</v>
      </c>
      <c r="D34" s="89"/>
      <c r="E34" s="91">
        <v>17152112059</v>
      </c>
      <c r="F34" s="89"/>
      <c r="G34" s="91">
        <v>34826414743</v>
      </c>
      <c r="H34" s="89"/>
      <c r="I34" s="91">
        <v>0</v>
      </c>
      <c r="J34" s="89"/>
      <c r="K34" s="91">
        <v>0</v>
      </c>
      <c r="L34" s="89"/>
      <c r="M34" s="91">
        <v>0</v>
      </c>
      <c r="N34" s="89"/>
      <c r="O34" s="91">
        <v>0</v>
      </c>
      <c r="P34" s="89"/>
      <c r="Q34" s="91">
        <f t="shared" si="0"/>
        <v>3144957</v>
      </c>
      <c r="R34" s="89"/>
      <c r="S34" s="91">
        <v>17120</v>
      </c>
      <c r="T34" s="89"/>
      <c r="U34" s="91">
        <v>17152112059</v>
      </c>
      <c r="V34" s="89"/>
      <c r="W34" s="91">
        <v>53425467778</v>
      </c>
      <c r="X34" s="75"/>
      <c r="Y34" s="76">
        <f t="shared" si="1"/>
        <v>1.0550296561222547</v>
      </c>
    </row>
    <row r="35" spans="1:25" ht="45" customHeight="1" x14ac:dyDescent="0.2">
      <c r="A35" s="90" t="s">
        <v>122</v>
      </c>
      <c r="B35" s="87"/>
      <c r="C35" s="91">
        <v>4121620</v>
      </c>
      <c r="D35" s="89"/>
      <c r="E35" s="91">
        <v>21861453815</v>
      </c>
      <c r="F35" s="89"/>
      <c r="G35" s="91">
        <v>27646776771</v>
      </c>
      <c r="H35" s="89"/>
      <c r="I35" s="91">
        <v>0</v>
      </c>
      <c r="J35" s="89"/>
      <c r="K35" s="91">
        <v>0</v>
      </c>
      <c r="L35" s="89"/>
      <c r="M35" s="91">
        <v>0</v>
      </c>
      <c r="N35" s="89"/>
      <c r="O35" s="91">
        <v>0</v>
      </c>
      <c r="P35" s="89"/>
      <c r="Q35" s="91">
        <f t="shared" si="0"/>
        <v>4121620</v>
      </c>
      <c r="R35" s="89"/>
      <c r="S35" s="91">
        <v>10420</v>
      </c>
      <c r="T35" s="89"/>
      <c r="U35" s="91">
        <v>21861453815</v>
      </c>
      <c r="V35" s="89"/>
      <c r="W35" s="91">
        <v>42615297922</v>
      </c>
      <c r="X35" s="75"/>
      <c r="Y35" s="76">
        <f t="shared" si="1"/>
        <v>0.84155375670307708</v>
      </c>
    </row>
    <row r="36" spans="1:25" ht="45" customHeight="1" x14ac:dyDescent="0.2">
      <c r="A36" s="90" t="s">
        <v>161</v>
      </c>
      <c r="B36" s="87"/>
      <c r="C36" s="91">
        <v>0</v>
      </c>
      <c r="D36" s="89"/>
      <c r="E36" s="91">
        <v>0</v>
      </c>
      <c r="F36" s="89"/>
      <c r="G36" s="91">
        <v>0</v>
      </c>
      <c r="H36" s="89"/>
      <c r="I36" s="91">
        <v>10435482</v>
      </c>
      <c r="J36" s="89"/>
      <c r="K36" s="91">
        <v>39199091243</v>
      </c>
      <c r="L36" s="89"/>
      <c r="M36" s="91">
        <v>0</v>
      </c>
      <c r="N36" s="89"/>
      <c r="O36" s="91">
        <v>0</v>
      </c>
      <c r="P36" s="89"/>
      <c r="Q36" s="91">
        <f t="shared" si="0"/>
        <v>10435482</v>
      </c>
      <c r="R36" s="89"/>
      <c r="S36" s="91">
        <v>3950</v>
      </c>
      <c r="T36" s="89"/>
      <c r="U36" s="91">
        <v>39199091243</v>
      </c>
      <c r="V36" s="89"/>
      <c r="W36" s="91">
        <v>40901522110</v>
      </c>
      <c r="X36" s="75"/>
      <c r="Y36" s="76">
        <f t="shared" si="1"/>
        <v>0.80771064066115161</v>
      </c>
    </row>
    <row r="37" spans="1:25" ht="45" customHeight="1" x14ac:dyDescent="0.2">
      <c r="A37" s="90" t="s">
        <v>119</v>
      </c>
      <c r="B37" s="87"/>
      <c r="C37" s="91">
        <v>3114035</v>
      </c>
      <c r="D37" s="89"/>
      <c r="E37" s="91">
        <v>15357083836</v>
      </c>
      <c r="F37" s="89"/>
      <c r="G37" s="91">
        <v>30127144217</v>
      </c>
      <c r="H37" s="89"/>
      <c r="I37" s="91">
        <v>0</v>
      </c>
      <c r="J37" s="89"/>
      <c r="K37" s="91">
        <v>0</v>
      </c>
      <c r="L37" s="89"/>
      <c r="M37" s="91">
        <v>0</v>
      </c>
      <c r="N37" s="89"/>
      <c r="O37" s="91">
        <v>0</v>
      </c>
      <c r="P37" s="89"/>
      <c r="Q37" s="91">
        <f t="shared" si="0"/>
        <v>3114035</v>
      </c>
      <c r="R37" s="89"/>
      <c r="S37" s="91">
        <v>12940</v>
      </c>
      <c r="T37" s="89"/>
      <c r="U37" s="91">
        <v>15357083836</v>
      </c>
      <c r="V37" s="89"/>
      <c r="W37" s="91">
        <v>39984127812</v>
      </c>
      <c r="X37" s="75"/>
      <c r="Y37" s="76">
        <f t="shared" si="1"/>
        <v>0.78959422107696942</v>
      </c>
    </row>
    <row r="38" spans="1:25" ht="45" customHeight="1" x14ac:dyDescent="0.2">
      <c r="A38" s="90" t="s">
        <v>118</v>
      </c>
      <c r="B38" s="87"/>
      <c r="C38" s="91">
        <v>480000</v>
      </c>
      <c r="D38" s="89"/>
      <c r="E38" s="91">
        <v>31533381616</v>
      </c>
      <c r="F38" s="89"/>
      <c r="G38" s="91">
        <v>31339855680</v>
      </c>
      <c r="H38" s="89"/>
      <c r="I38" s="91">
        <v>0</v>
      </c>
      <c r="J38" s="89"/>
      <c r="K38" s="91">
        <v>0</v>
      </c>
      <c r="L38" s="89"/>
      <c r="M38" s="91">
        <v>0</v>
      </c>
      <c r="N38" s="89"/>
      <c r="O38" s="91">
        <v>0</v>
      </c>
      <c r="P38" s="89"/>
      <c r="Q38" s="91">
        <f t="shared" si="0"/>
        <v>480000</v>
      </c>
      <c r="R38" s="89"/>
      <c r="S38" s="91">
        <v>82270</v>
      </c>
      <c r="T38" s="89"/>
      <c r="U38" s="91">
        <v>31533381616</v>
      </c>
      <c r="V38" s="89"/>
      <c r="W38" s="91">
        <v>39184345392</v>
      </c>
      <c r="X38" s="75"/>
      <c r="Y38" s="76">
        <f t="shared" si="1"/>
        <v>0.77380036457670509</v>
      </c>
    </row>
    <row r="39" spans="1:25" ht="45" customHeight="1" x14ac:dyDescent="0.2">
      <c r="A39" s="90" t="s">
        <v>120</v>
      </c>
      <c r="B39" s="87"/>
      <c r="C39" s="91">
        <v>1043418</v>
      </c>
      <c r="D39" s="89"/>
      <c r="E39" s="91">
        <v>10440977897</v>
      </c>
      <c r="F39" s="89"/>
      <c r="G39" s="91">
        <v>29414361083</v>
      </c>
      <c r="H39" s="89"/>
      <c r="I39" s="91">
        <v>0</v>
      </c>
      <c r="J39" s="89"/>
      <c r="K39" s="91">
        <v>0</v>
      </c>
      <c r="L39" s="89"/>
      <c r="M39" s="91">
        <v>0</v>
      </c>
      <c r="N39" s="89"/>
      <c r="O39" s="91">
        <v>0</v>
      </c>
      <c r="P39" s="89"/>
      <c r="Q39" s="91">
        <f t="shared" si="0"/>
        <v>1043418</v>
      </c>
      <c r="R39" s="89"/>
      <c r="S39" s="91">
        <v>35760</v>
      </c>
      <c r="T39" s="89"/>
      <c r="U39" s="91">
        <v>10440977897</v>
      </c>
      <c r="V39" s="89"/>
      <c r="W39" s="91">
        <v>37024201068</v>
      </c>
      <c r="X39" s="75"/>
      <c r="Y39" s="76">
        <f t="shared" si="1"/>
        <v>0.73114250086282606</v>
      </c>
    </row>
    <row r="40" spans="1:25" ht="45" customHeight="1" x14ac:dyDescent="0.2">
      <c r="A40" s="90" t="s">
        <v>117</v>
      </c>
      <c r="B40" s="87"/>
      <c r="C40" s="91">
        <v>570000</v>
      </c>
      <c r="D40" s="89"/>
      <c r="E40" s="91">
        <v>33706355007</v>
      </c>
      <c r="F40" s="89"/>
      <c r="G40" s="91">
        <v>33658492989</v>
      </c>
      <c r="H40" s="89"/>
      <c r="I40" s="91">
        <v>0</v>
      </c>
      <c r="J40" s="89"/>
      <c r="K40" s="91">
        <v>0</v>
      </c>
      <c r="L40" s="89"/>
      <c r="M40" s="91">
        <v>0</v>
      </c>
      <c r="N40" s="89"/>
      <c r="O40" s="91">
        <v>0</v>
      </c>
      <c r="P40" s="89"/>
      <c r="Q40" s="91">
        <f t="shared" si="0"/>
        <v>570000</v>
      </c>
      <c r="R40" s="89"/>
      <c r="S40" s="91">
        <v>61080</v>
      </c>
      <c r="T40" s="89"/>
      <c r="U40" s="91">
        <v>33706355007</v>
      </c>
      <c r="V40" s="89"/>
      <c r="W40" s="91">
        <v>34546475412</v>
      </c>
      <c r="X40" s="75"/>
      <c r="Y40" s="76">
        <f t="shared" si="1"/>
        <v>0.68221313897726832</v>
      </c>
    </row>
    <row r="41" spans="1:25" ht="45" customHeight="1" x14ac:dyDescent="0.2">
      <c r="A41" s="90" t="s">
        <v>189</v>
      </c>
      <c r="B41" s="87"/>
      <c r="C41" s="91">
        <v>0</v>
      </c>
      <c r="D41" s="89"/>
      <c r="E41" s="91">
        <v>0</v>
      </c>
      <c r="F41" s="89"/>
      <c r="G41" s="91">
        <v>0</v>
      </c>
      <c r="H41" s="89"/>
      <c r="I41" s="91">
        <v>3750000</v>
      </c>
      <c r="J41" s="89"/>
      <c r="K41" s="91">
        <v>22283136247</v>
      </c>
      <c r="L41" s="89"/>
      <c r="M41" s="91">
        <v>0</v>
      </c>
      <c r="N41" s="89"/>
      <c r="O41" s="91">
        <v>0</v>
      </c>
      <c r="P41" s="89"/>
      <c r="Q41" s="91">
        <f t="shared" si="0"/>
        <v>3750000</v>
      </c>
      <c r="R41" s="89"/>
      <c r="S41" s="91">
        <v>9120</v>
      </c>
      <c r="T41" s="89"/>
      <c r="U41" s="91">
        <v>22283136247</v>
      </c>
      <c r="V41" s="89"/>
      <c r="W41" s="91">
        <v>33935634000</v>
      </c>
      <c r="X41" s="75"/>
      <c r="Y41" s="76">
        <f t="shared" si="1"/>
        <v>0.67015043121539131</v>
      </c>
    </row>
    <row r="42" spans="1:25" ht="45" customHeight="1" x14ac:dyDescent="0.2">
      <c r="A42" s="90" t="s">
        <v>124</v>
      </c>
      <c r="B42" s="87"/>
      <c r="C42" s="91">
        <v>2983927</v>
      </c>
      <c r="D42" s="89"/>
      <c r="E42" s="91">
        <v>15214011271</v>
      </c>
      <c r="F42" s="89"/>
      <c r="G42" s="91">
        <v>21525461245</v>
      </c>
      <c r="H42" s="89"/>
      <c r="I42" s="91">
        <v>0</v>
      </c>
      <c r="J42" s="89"/>
      <c r="K42" s="91">
        <v>0</v>
      </c>
      <c r="L42" s="89"/>
      <c r="M42" s="91">
        <v>0</v>
      </c>
      <c r="N42" s="89"/>
      <c r="O42" s="91">
        <v>0</v>
      </c>
      <c r="P42" s="89"/>
      <c r="Q42" s="91">
        <f t="shared" si="0"/>
        <v>2983927</v>
      </c>
      <c r="R42" s="89"/>
      <c r="S42" s="91">
        <v>9230</v>
      </c>
      <c r="T42" s="89"/>
      <c r="U42" s="91">
        <v>15214011271</v>
      </c>
      <c r="V42" s="89"/>
      <c r="W42" s="91">
        <v>27328749284</v>
      </c>
      <c r="X42" s="75"/>
      <c r="Y42" s="76">
        <f t="shared" si="1"/>
        <v>0.53967971004313386</v>
      </c>
    </row>
    <row r="43" spans="1:25" ht="45" customHeight="1" x14ac:dyDescent="0.2">
      <c r="A43" s="90" t="s">
        <v>123</v>
      </c>
      <c r="B43" s="87"/>
      <c r="C43" s="91">
        <v>1600000</v>
      </c>
      <c r="D43" s="89"/>
      <c r="E43" s="91">
        <v>16481222212</v>
      </c>
      <c r="F43" s="89"/>
      <c r="G43" s="91">
        <v>23115921920</v>
      </c>
      <c r="H43" s="89"/>
      <c r="I43" s="91">
        <v>0</v>
      </c>
      <c r="J43" s="89"/>
      <c r="K43" s="91">
        <v>0</v>
      </c>
      <c r="L43" s="89"/>
      <c r="M43" s="91">
        <v>0</v>
      </c>
      <c r="N43" s="89"/>
      <c r="O43" s="91">
        <v>0</v>
      </c>
      <c r="P43" s="89"/>
      <c r="Q43" s="91">
        <f t="shared" si="0"/>
        <v>1600000</v>
      </c>
      <c r="R43" s="89"/>
      <c r="S43" s="91">
        <v>16140</v>
      </c>
      <c r="T43" s="89"/>
      <c r="U43" s="91">
        <v>16481222212</v>
      </c>
      <c r="V43" s="89"/>
      <c r="W43" s="91">
        <v>25624380480</v>
      </c>
      <c r="X43" s="75"/>
      <c r="Y43" s="76">
        <f t="shared" si="1"/>
        <v>0.50602236069316564</v>
      </c>
    </row>
    <row r="44" spans="1:25" ht="45" customHeight="1" x14ac:dyDescent="0.2">
      <c r="A44" s="90" t="s">
        <v>190</v>
      </c>
      <c r="B44" s="87"/>
      <c r="C44" s="91">
        <v>0</v>
      </c>
      <c r="D44" s="89"/>
      <c r="E44" s="91">
        <v>0</v>
      </c>
      <c r="F44" s="89"/>
      <c r="G44" s="91">
        <v>0</v>
      </c>
      <c r="H44" s="89"/>
      <c r="I44" s="91">
        <v>4840000</v>
      </c>
      <c r="J44" s="89"/>
      <c r="K44" s="91">
        <v>18925908125</v>
      </c>
      <c r="L44" s="89"/>
      <c r="M44" s="91">
        <v>0</v>
      </c>
      <c r="N44" s="89"/>
      <c r="O44" s="91">
        <v>0</v>
      </c>
      <c r="P44" s="89"/>
      <c r="Q44" s="91">
        <f t="shared" si="0"/>
        <v>4840000</v>
      </c>
      <c r="R44" s="89"/>
      <c r="S44" s="91">
        <v>5040</v>
      </c>
      <c r="T44" s="89"/>
      <c r="U44" s="91">
        <v>18925908125</v>
      </c>
      <c r="V44" s="89"/>
      <c r="W44" s="91">
        <v>24205037472</v>
      </c>
      <c r="X44" s="75"/>
      <c r="Y44" s="76">
        <f t="shared" si="1"/>
        <v>0.47799361283320962</v>
      </c>
    </row>
    <row r="45" spans="1:25" ht="45" customHeight="1" x14ac:dyDescent="0.2">
      <c r="A45" s="90" t="s">
        <v>126</v>
      </c>
      <c r="B45" s="87"/>
      <c r="C45" s="91">
        <v>392907</v>
      </c>
      <c r="D45" s="89"/>
      <c r="E45" s="91">
        <v>6528136794</v>
      </c>
      <c r="F45" s="89"/>
      <c r="G45" s="91">
        <v>16167901804</v>
      </c>
      <c r="H45" s="89"/>
      <c r="I45" s="91">
        <v>0</v>
      </c>
      <c r="J45" s="89"/>
      <c r="K45" s="91">
        <v>0</v>
      </c>
      <c r="L45" s="89"/>
      <c r="M45" s="91">
        <v>0</v>
      </c>
      <c r="N45" s="89"/>
      <c r="O45" s="91">
        <v>0</v>
      </c>
      <c r="P45" s="89"/>
      <c r="Q45" s="91">
        <f t="shared" si="0"/>
        <v>392907</v>
      </c>
      <c r="R45" s="89"/>
      <c r="S45" s="91">
        <v>59000</v>
      </c>
      <c r="T45" s="89"/>
      <c r="U45" s="91">
        <v>6528136794</v>
      </c>
      <c r="V45" s="89"/>
      <c r="W45" s="91">
        <v>23002319904</v>
      </c>
      <c r="X45" s="75"/>
      <c r="Y45" s="76">
        <f t="shared" si="1"/>
        <v>0.45424271733423272</v>
      </c>
    </row>
    <row r="46" spans="1:25" ht="45" customHeight="1" x14ac:dyDescent="0.2">
      <c r="A46" s="90" t="s">
        <v>125</v>
      </c>
      <c r="B46" s="87"/>
      <c r="C46" s="91">
        <v>1761676</v>
      </c>
      <c r="D46" s="89"/>
      <c r="E46" s="91">
        <v>15412654051</v>
      </c>
      <c r="F46" s="89"/>
      <c r="G46" s="91">
        <v>17200893126</v>
      </c>
      <c r="H46" s="89"/>
      <c r="I46" s="91">
        <v>0</v>
      </c>
      <c r="J46" s="89"/>
      <c r="K46" s="91">
        <v>0</v>
      </c>
      <c r="L46" s="89"/>
      <c r="M46" s="91">
        <v>0</v>
      </c>
      <c r="N46" s="89"/>
      <c r="O46" s="91">
        <v>0</v>
      </c>
      <c r="P46" s="89"/>
      <c r="Q46" s="91">
        <f t="shared" si="0"/>
        <v>1761676</v>
      </c>
      <c r="R46" s="89"/>
      <c r="S46" s="91">
        <v>12550</v>
      </c>
      <c r="T46" s="89"/>
      <c r="U46" s="91">
        <v>15412654051</v>
      </c>
      <c r="V46" s="89"/>
      <c r="W46" s="91">
        <v>21938130968</v>
      </c>
      <c r="X46" s="75"/>
      <c r="Y46" s="76">
        <f t="shared" si="1"/>
        <v>0.43322744252442519</v>
      </c>
    </row>
    <row r="47" spans="1:25" ht="45" customHeight="1" x14ac:dyDescent="0.2">
      <c r="A47" s="90" t="s">
        <v>64</v>
      </c>
      <c r="B47" s="87"/>
      <c r="C47" s="91">
        <v>711001</v>
      </c>
      <c r="D47" s="89"/>
      <c r="E47" s="91">
        <v>16162232517</v>
      </c>
      <c r="F47" s="89"/>
      <c r="G47" s="91">
        <v>18448954763</v>
      </c>
      <c r="H47" s="89"/>
      <c r="I47" s="91">
        <v>0</v>
      </c>
      <c r="J47" s="89"/>
      <c r="K47" s="91">
        <v>0</v>
      </c>
      <c r="L47" s="89"/>
      <c r="M47" s="91">
        <v>0</v>
      </c>
      <c r="N47" s="89"/>
      <c r="O47" s="91">
        <v>0</v>
      </c>
      <c r="P47" s="89"/>
      <c r="Q47" s="91">
        <f t="shared" si="0"/>
        <v>711001</v>
      </c>
      <c r="R47" s="89"/>
      <c r="S47" s="91">
        <v>30140</v>
      </c>
      <c r="T47" s="89"/>
      <c r="U47" s="91">
        <v>16162232517</v>
      </c>
      <c r="V47" s="89"/>
      <c r="W47" s="91">
        <v>21263919562</v>
      </c>
      <c r="X47" s="75"/>
      <c r="Y47" s="76">
        <f t="shared" si="1"/>
        <v>0.41991332367044309</v>
      </c>
    </row>
    <row r="48" spans="1:25" ht="45" customHeight="1" x14ac:dyDescent="0.2">
      <c r="A48" s="90" t="s">
        <v>129</v>
      </c>
      <c r="B48" s="87"/>
      <c r="C48" s="91">
        <v>527</v>
      </c>
      <c r="D48" s="89"/>
      <c r="E48" s="91">
        <v>14996375834</v>
      </c>
      <c r="F48" s="89"/>
      <c r="G48" s="91">
        <v>15046546681</v>
      </c>
      <c r="H48" s="89"/>
      <c r="I48" s="91">
        <v>0</v>
      </c>
      <c r="J48" s="89"/>
      <c r="K48" s="91">
        <v>0</v>
      </c>
      <c r="L48" s="89"/>
      <c r="M48" s="91">
        <v>0</v>
      </c>
      <c r="N48" s="89"/>
      <c r="O48" s="91">
        <v>0</v>
      </c>
      <c r="P48" s="89"/>
      <c r="Q48" s="91">
        <f t="shared" si="0"/>
        <v>527</v>
      </c>
      <c r="R48" s="89"/>
      <c r="S48" s="91">
        <v>35500000</v>
      </c>
      <c r="T48" s="89"/>
      <c r="U48" s="91">
        <v>14996375834</v>
      </c>
      <c r="V48" s="89"/>
      <c r="W48" s="91">
        <v>18663599600</v>
      </c>
      <c r="X48" s="75"/>
      <c r="Y48" s="76">
        <f t="shared" si="1"/>
        <v>0.36856300724988383</v>
      </c>
    </row>
    <row r="49" spans="1:25" ht="45" customHeight="1" x14ac:dyDescent="0.2">
      <c r="A49" s="90" t="s">
        <v>128</v>
      </c>
      <c r="B49" s="87"/>
      <c r="C49" s="91">
        <v>5144153</v>
      </c>
      <c r="D49" s="89"/>
      <c r="E49" s="91">
        <v>7859872955</v>
      </c>
      <c r="F49" s="89"/>
      <c r="G49" s="91">
        <v>15415253865</v>
      </c>
      <c r="H49" s="89"/>
      <c r="I49" s="91">
        <v>0</v>
      </c>
      <c r="J49" s="89"/>
      <c r="K49" s="91">
        <v>0</v>
      </c>
      <c r="L49" s="89"/>
      <c r="M49" s="91">
        <v>0</v>
      </c>
      <c r="N49" s="89"/>
      <c r="O49" s="91">
        <v>0</v>
      </c>
      <c r="P49" s="89"/>
      <c r="Q49" s="91">
        <f t="shared" si="0"/>
        <v>5144153</v>
      </c>
      <c r="R49" s="89"/>
      <c r="S49" s="91">
        <v>3250</v>
      </c>
      <c r="T49" s="89"/>
      <c r="U49" s="91">
        <v>7859872955</v>
      </c>
      <c r="V49" s="89"/>
      <c r="W49" s="91">
        <v>16589263266</v>
      </c>
      <c r="X49" s="75"/>
      <c r="Y49" s="76">
        <f t="shared" si="1"/>
        <v>0.3275996532510797</v>
      </c>
    </row>
    <row r="50" spans="1:25" ht="45" customHeight="1" x14ac:dyDescent="0.2">
      <c r="A50" s="90" t="s">
        <v>145</v>
      </c>
      <c r="B50" s="87"/>
      <c r="C50" s="91">
        <v>30000</v>
      </c>
      <c r="D50" s="89"/>
      <c r="E50" s="91">
        <v>3600566424</v>
      </c>
      <c r="F50" s="89"/>
      <c r="G50" s="91">
        <v>4063345650</v>
      </c>
      <c r="H50" s="89"/>
      <c r="I50" s="91">
        <v>50468</v>
      </c>
      <c r="J50" s="89"/>
      <c r="K50" s="91">
        <v>8475909791</v>
      </c>
      <c r="L50" s="89"/>
      <c r="M50" s="91">
        <v>0</v>
      </c>
      <c r="N50" s="89"/>
      <c r="O50" s="91">
        <v>0</v>
      </c>
      <c r="P50" s="89"/>
      <c r="Q50" s="91">
        <f t="shared" si="0"/>
        <v>80468</v>
      </c>
      <c r="R50" s="89"/>
      <c r="S50" s="91">
        <v>195800</v>
      </c>
      <c r="T50" s="89"/>
      <c r="U50" s="91">
        <v>12076476215</v>
      </c>
      <c r="V50" s="89"/>
      <c r="W50" s="91">
        <v>15633843346</v>
      </c>
      <c r="X50" s="75"/>
      <c r="Y50" s="76">
        <f t="shared" si="1"/>
        <v>0.3087323154144041</v>
      </c>
    </row>
    <row r="51" spans="1:25" ht="45" customHeight="1" x14ac:dyDescent="0.2">
      <c r="A51" s="90" t="s">
        <v>130</v>
      </c>
      <c r="B51" s="87"/>
      <c r="C51" s="91">
        <v>198243</v>
      </c>
      <c r="D51" s="89"/>
      <c r="E51" s="91">
        <v>6663887337</v>
      </c>
      <c r="F51" s="89"/>
      <c r="G51" s="91">
        <v>14843780488</v>
      </c>
      <c r="H51" s="89"/>
      <c r="I51" s="91">
        <v>0</v>
      </c>
      <c r="J51" s="89"/>
      <c r="K51" s="91">
        <v>0</v>
      </c>
      <c r="L51" s="89"/>
      <c r="M51" s="91">
        <v>0</v>
      </c>
      <c r="N51" s="89"/>
      <c r="O51" s="91">
        <v>0</v>
      </c>
      <c r="P51" s="89"/>
      <c r="Q51" s="91">
        <f t="shared" si="0"/>
        <v>198243</v>
      </c>
      <c r="R51" s="89"/>
      <c r="S51" s="91">
        <v>75950</v>
      </c>
      <c r="T51" s="89"/>
      <c r="U51" s="91">
        <v>6663887337</v>
      </c>
      <c r="V51" s="89"/>
      <c r="W51" s="91">
        <v>14940168673</v>
      </c>
      <c r="X51" s="75"/>
      <c r="Y51" s="76">
        <f t="shared" si="1"/>
        <v>0.29503384196805138</v>
      </c>
    </row>
    <row r="52" spans="1:25" ht="45" customHeight="1" x14ac:dyDescent="0.2">
      <c r="A52" s="90" t="s">
        <v>135</v>
      </c>
      <c r="B52" s="87"/>
      <c r="C52" s="91">
        <v>1500000</v>
      </c>
      <c r="D52" s="89"/>
      <c r="E52" s="91">
        <v>6346863120</v>
      </c>
      <c r="F52" s="89"/>
      <c r="G52" s="91">
        <v>8930430000</v>
      </c>
      <c r="H52" s="89"/>
      <c r="I52" s="91">
        <v>0</v>
      </c>
      <c r="J52" s="89"/>
      <c r="K52" s="91">
        <v>0</v>
      </c>
      <c r="L52" s="89"/>
      <c r="M52" s="91">
        <v>0</v>
      </c>
      <c r="N52" s="89"/>
      <c r="O52" s="91">
        <v>0</v>
      </c>
      <c r="P52" s="89"/>
      <c r="Q52" s="91">
        <f t="shared" si="0"/>
        <v>1500000</v>
      </c>
      <c r="R52" s="89"/>
      <c r="S52" s="91">
        <v>9490</v>
      </c>
      <c r="T52" s="89"/>
      <c r="U52" s="91">
        <v>6346863120</v>
      </c>
      <c r="V52" s="89"/>
      <c r="W52" s="91">
        <v>14124963450</v>
      </c>
      <c r="X52" s="75"/>
      <c r="Y52" s="76">
        <f t="shared" si="1"/>
        <v>0.27893542071202032</v>
      </c>
    </row>
    <row r="53" spans="1:25" ht="45" customHeight="1" x14ac:dyDescent="0.2">
      <c r="A53" s="90" t="s">
        <v>131</v>
      </c>
      <c r="B53" s="87"/>
      <c r="C53" s="91">
        <v>138131</v>
      </c>
      <c r="D53" s="89"/>
      <c r="E53" s="91">
        <v>12015849482</v>
      </c>
      <c r="F53" s="89"/>
      <c r="G53" s="91">
        <v>12679721014</v>
      </c>
      <c r="H53" s="89"/>
      <c r="I53" s="91">
        <v>0</v>
      </c>
      <c r="J53" s="89"/>
      <c r="K53" s="91">
        <v>0</v>
      </c>
      <c r="L53" s="89"/>
      <c r="M53" s="91">
        <v>0</v>
      </c>
      <c r="N53" s="89"/>
      <c r="O53" s="91">
        <v>0</v>
      </c>
      <c r="P53" s="89"/>
      <c r="Q53" s="91">
        <f t="shared" si="0"/>
        <v>138131</v>
      </c>
      <c r="R53" s="89"/>
      <c r="S53" s="91">
        <v>101790</v>
      </c>
      <c r="T53" s="89"/>
      <c r="U53" s="91">
        <v>12015849482</v>
      </c>
      <c r="V53" s="89"/>
      <c r="W53" s="91">
        <v>13951667949</v>
      </c>
      <c r="X53" s="75"/>
      <c r="Y53" s="76">
        <f t="shared" si="1"/>
        <v>0.27551323461928851</v>
      </c>
    </row>
    <row r="54" spans="1:25" ht="45" customHeight="1" x14ac:dyDescent="0.2">
      <c r="A54" s="90" t="s">
        <v>132</v>
      </c>
      <c r="B54" s="87"/>
      <c r="C54" s="91">
        <v>5000000</v>
      </c>
      <c r="D54" s="89"/>
      <c r="E54" s="91">
        <v>7820779162</v>
      </c>
      <c r="F54" s="89"/>
      <c r="G54" s="91">
        <v>12180114250</v>
      </c>
      <c r="H54" s="89"/>
      <c r="I54" s="91">
        <v>0</v>
      </c>
      <c r="J54" s="89"/>
      <c r="K54" s="91">
        <v>0</v>
      </c>
      <c r="L54" s="89"/>
      <c r="M54" s="91">
        <v>0</v>
      </c>
      <c r="N54" s="89"/>
      <c r="O54" s="91">
        <v>0</v>
      </c>
      <c r="P54" s="89"/>
      <c r="Q54" s="91">
        <f t="shared" si="0"/>
        <v>5000000</v>
      </c>
      <c r="R54" s="89"/>
      <c r="S54" s="91">
        <v>2790</v>
      </c>
      <c r="T54" s="89"/>
      <c r="U54" s="91">
        <v>7820779162</v>
      </c>
      <c r="V54" s="89"/>
      <c r="W54" s="91">
        <v>13842166500</v>
      </c>
      <c r="X54" s="75"/>
      <c r="Y54" s="76">
        <f t="shared" si="1"/>
        <v>0.2733508337852254</v>
      </c>
    </row>
    <row r="55" spans="1:25" ht="45" customHeight="1" x14ac:dyDescent="0.2">
      <c r="A55" s="90" t="s">
        <v>191</v>
      </c>
      <c r="B55" s="87"/>
      <c r="C55" s="91">
        <v>0</v>
      </c>
      <c r="D55" s="89"/>
      <c r="E55" s="91">
        <v>0</v>
      </c>
      <c r="F55" s="89"/>
      <c r="G55" s="91">
        <v>0</v>
      </c>
      <c r="H55" s="89"/>
      <c r="I55" s="91">
        <v>3300000</v>
      </c>
      <c r="J55" s="89"/>
      <c r="K55" s="91">
        <v>14128256509</v>
      </c>
      <c r="L55" s="89"/>
      <c r="M55" s="91">
        <v>0</v>
      </c>
      <c r="N55" s="89"/>
      <c r="O55" s="91">
        <v>0</v>
      </c>
      <c r="P55" s="89"/>
      <c r="Q55" s="91">
        <f t="shared" si="0"/>
        <v>3300000</v>
      </c>
      <c r="R55" s="89"/>
      <c r="S55" s="91">
        <v>4220</v>
      </c>
      <c r="T55" s="89"/>
      <c r="U55" s="91">
        <v>14128256509</v>
      </c>
      <c r="V55" s="89"/>
      <c r="W55" s="91">
        <v>13818352020</v>
      </c>
      <c r="X55" s="75"/>
      <c r="Y55" s="76">
        <f t="shared" si="1"/>
        <v>0.27288055278086371</v>
      </c>
    </row>
    <row r="56" spans="1:25" ht="45" customHeight="1" x14ac:dyDescent="0.2">
      <c r="A56" s="90" t="s">
        <v>192</v>
      </c>
      <c r="B56" s="87"/>
      <c r="C56" s="91">
        <v>0</v>
      </c>
      <c r="D56" s="89"/>
      <c r="E56" s="91">
        <v>0</v>
      </c>
      <c r="F56" s="89"/>
      <c r="G56" s="91">
        <v>0</v>
      </c>
      <c r="H56" s="89"/>
      <c r="I56" s="91">
        <v>210000</v>
      </c>
      <c r="J56" s="89"/>
      <c r="K56" s="91">
        <v>10635145095</v>
      </c>
      <c r="L56" s="89"/>
      <c r="M56" s="91">
        <v>0</v>
      </c>
      <c r="N56" s="89"/>
      <c r="O56" s="91">
        <v>0</v>
      </c>
      <c r="P56" s="89"/>
      <c r="Q56" s="91">
        <f t="shared" si="0"/>
        <v>210000</v>
      </c>
      <c r="R56" s="89"/>
      <c r="S56" s="91">
        <v>56380</v>
      </c>
      <c r="T56" s="89"/>
      <c r="U56" s="91">
        <v>10635145095</v>
      </c>
      <c r="V56" s="89"/>
      <c r="W56" s="91">
        <v>11748278346</v>
      </c>
      <c r="X56" s="75"/>
      <c r="Y56" s="76">
        <f t="shared" si="1"/>
        <v>0.23200137647672484</v>
      </c>
    </row>
    <row r="57" spans="1:25" ht="45" customHeight="1" x14ac:dyDescent="0.2">
      <c r="A57" s="90" t="s">
        <v>133</v>
      </c>
      <c r="B57" s="87"/>
      <c r="C57" s="91">
        <v>500000</v>
      </c>
      <c r="D57" s="89"/>
      <c r="E57" s="91">
        <v>10274297949</v>
      </c>
      <c r="F57" s="89"/>
      <c r="G57" s="91">
        <v>11227535050</v>
      </c>
      <c r="H57" s="89"/>
      <c r="I57" s="91">
        <v>0</v>
      </c>
      <c r="J57" s="89"/>
      <c r="K57" s="91">
        <v>0</v>
      </c>
      <c r="L57" s="89"/>
      <c r="M57" s="91">
        <v>0</v>
      </c>
      <c r="N57" s="89"/>
      <c r="O57" s="91">
        <v>0</v>
      </c>
      <c r="P57" s="89"/>
      <c r="Q57" s="91">
        <f t="shared" si="0"/>
        <v>500000</v>
      </c>
      <c r="R57" s="89"/>
      <c r="S57" s="91">
        <v>23140</v>
      </c>
      <c r="T57" s="89"/>
      <c r="U57" s="91">
        <v>10274297949</v>
      </c>
      <c r="V57" s="89"/>
      <c r="W57" s="91">
        <v>11480563900</v>
      </c>
      <c r="X57" s="75"/>
      <c r="Y57" s="76">
        <f t="shared" si="1"/>
        <v>0.22671463418602567</v>
      </c>
    </row>
    <row r="58" spans="1:25" ht="45" customHeight="1" x14ac:dyDescent="0.2">
      <c r="A58" s="90" t="s">
        <v>137</v>
      </c>
      <c r="B58" s="87"/>
      <c r="C58" s="91">
        <v>800000</v>
      </c>
      <c r="D58" s="89"/>
      <c r="E58" s="91">
        <v>12496954816</v>
      </c>
      <c r="F58" s="89"/>
      <c r="G58" s="91">
        <v>8454140400</v>
      </c>
      <c r="H58" s="89"/>
      <c r="I58" s="91">
        <v>0</v>
      </c>
      <c r="J58" s="89"/>
      <c r="K58" s="91">
        <v>0</v>
      </c>
      <c r="L58" s="89"/>
      <c r="M58" s="91">
        <v>0</v>
      </c>
      <c r="N58" s="89"/>
      <c r="O58" s="91">
        <v>0</v>
      </c>
      <c r="P58" s="89"/>
      <c r="Q58" s="91">
        <f t="shared" si="0"/>
        <v>800000</v>
      </c>
      <c r="R58" s="89"/>
      <c r="S58" s="91">
        <v>14090</v>
      </c>
      <c r="T58" s="89"/>
      <c r="U58" s="91">
        <v>12496954816</v>
      </c>
      <c r="V58" s="89"/>
      <c r="W58" s="91">
        <v>11184867440</v>
      </c>
      <c r="X58" s="75"/>
      <c r="Y58" s="76">
        <f t="shared" si="1"/>
        <v>0.2208753117152015</v>
      </c>
    </row>
    <row r="59" spans="1:25" ht="45" customHeight="1" x14ac:dyDescent="0.2">
      <c r="A59" s="90" t="s">
        <v>139</v>
      </c>
      <c r="B59" s="87"/>
      <c r="C59" s="91">
        <v>318750</v>
      </c>
      <c r="D59" s="89"/>
      <c r="E59" s="91">
        <v>6888972658</v>
      </c>
      <c r="F59" s="89"/>
      <c r="G59" s="91">
        <v>8334137746</v>
      </c>
      <c r="H59" s="89"/>
      <c r="I59" s="91">
        <v>0</v>
      </c>
      <c r="J59" s="89"/>
      <c r="K59" s="91">
        <v>0</v>
      </c>
      <c r="L59" s="89"/>
      <c r="M59" s="91">
        <v>0</v>
      </c>
      <c r="N59" s="89"/>
      <c r="O59" s="91">
        <v>0</v>
      </c>
      <c r="P59" s="89"/>
      <c r="Q59" s="91">
        <f t="shared" si="0"/>
        <v>318750</v>
      </c>
      <c r="R59" s="89"/>
      <c r="S59" s="91">
        <v>26530</v>
      </c>
      <c r="T59" s="89"/>
      <c r="U59" s="91">
        <v>6888972658</v>
      </c>
      <c r="V59" s="89"/>
      <c r="W59" s="91">
        <v>8391069238</v>
      </c>
      <c r="X59" s="75"/>
      <c r="Y59" s="76">
        <f t="shared" si="1"/>
        <v>0.16570424669843814</v>
      </c>
    </row>
    <row r="60" spans="1:25" ht="45" customHeight="1" x14ac:dyDescent="0.2">
      <c r="A60" s="90" t="s">
        <v>140</v>
      </c>
      <c r="B60" s="87"/>
      <c r="C60" s="91">
        <v>600000</v>
      </c>
      <c r="D60" s="89"/>
      <c r="E60" s="91">
        <v>8374082651</v>
      </c>
      <c r="F60" s="89"/>
      <c r="G60" s="91">
        <v>7834963920</v>
      </c>
      <c r="H60" s="89"/>
      <c r="I60" s="91">
        <v>0</v>
      </c>
      <c r="J60" s="89"/>
      <c r="K60" s="91">
        <v>0</v>
      </c>
      <c r="L60" s="89"/>
      <c r="M60" s="91">
        <v>0</v>
      </c>
      <c r="N60" s="89"/>
      <c r="O60" s="91">
        <v>0</v>
      </c>
      <c r="P60" s="89"/>
      <c r="Q60" s="91">
        <f t="shared" si="0"/>
        <v>600000</v>
      </c>
      <c r="R60" s="89"/>
      <c r="S60" s="91">
        <v>13820</v>
      </c>
      <c r="T60" s="89"/>
      <c r="U60" s="91">
        <v>8374082651</v>
      </c>
      <c r="V60" s="89"/>
      <c r="W60" s="91">
        <v>8227902840</v>
      </c>
      <c r="X60" s="75"/>
      <c r="Y60" s="76">
        <f t="shared" si="1"/>
        <v>0.16248208700695979</v>
      </c>
    </row>
    <row r="61" spans="1:25" ht="45" customHeight="1" x14ac:dyDescent="0.2">
      <c r="A61" s="90" t="s">
        <v>193</v>
      </c>
      <c r="B61" s="87"/>
      <c r="C61" s="91">
        <v>0</v>
      </c>
      <c r="D61" s="89"/>
      <c r="E61" s="91">
        <v>0</v>
      </c>
      <c r="F61" s="89"/>
      <c r="G61" s="91">
        <v>0</v>
      </c>
      <c r="H61" s="89"/>
      <c r="I61" s="91">
        <v>165600</v>
      </c>
      <c r="J61" s="89"/>
      <c r="K61" s="91">
        <v>7688258137</v>
      </c>
      <c r="L61" s="89"/>
      <c r="M61" s="91">
        <v>0</v>
      </c>
      <c r="N61" s="89"/>
      <c r="O61" s="91">
        <v>0</v>
      </c>
      <c r="P61" s="89"/>
      <c r="Q61" s="91">
        <f t="shared" si="0"/>
        <v>165600</v>
      </c>
      <c r="R61" s="89"/>
      <c r="S61" s="91">
        <v>44107</v>
      </c>
      <c r="T61" s="89"/>
      <c r="U61" s="91">
        <v>7688258137</v>
      </c>
      <c r="V61" s="89"/>
      <c r="W61" s="91">
        <v>7247658358</v>
      </c>
      <c r="X61" s="75"/>
      <c r="Y61" s="76">
        <f t="shared" si="1"/>
        <v>0.14312452137819306</v>
      </c>
    </row>
    <row r="62" spans="1:25" ht="45" customHeight="1" x14ac:dyDescent="0.2">
      <c r="A62" s="90" t="s">
        <v>143</v>
      </c>
      <c r="B62" s="87"/>
      <c r="C62" s="91">
        <v>200000</v>
      </c>
      <c r="D62" s="89"/>
      <c r="E62" s="91">
        <v>2754688237</v>
      </c>
      <c r="F62" s="89"/>
      <c r="G62" s="91">
        <v>4758926920</v>
      </c>
      <c r="H62" s="89"/>
      <c r="I62" s="91">
        <v>0</v>
      </c>
      <c r="J62" s="89"/>
      <c r="K62" s="91">
        <v>0</v>
      </c>
      <c r="L62" s="89"/>
      <c r="M62" s="91">
        <v>0</v>
      </c>
      <c r="N62" s="89"/>
      <c r="O62" s="91">
        <v>0</v>
      </c>
      <c r="P62" s="89"/>
      <c r="Q62" s="91">
        <f t="shared" si="0"/>
        <v>200000</v>
      </c>
      <c r="R62" s="89"/>
      <c r="S62" s="91">
        <v>29590</v>
      </c>
      <c r="T62" s="89"/>
      <c r="U62" s="91">
        <v>2754688237</v>
      </c>
      <c r="V62" s="89"/>
      <c r="W62" s="91">
        <v>5872253860</v>
      </c>
      <c r="X62" s="75"/>
      <c r="Y62" s="76">
        <f t="shared" si="1"/>
        <v>0.11596345765885047</v>
      </c>
    </row>
    <row r="63" spans="1:25" ht="45" customHeight="1" x14ac:dyDescent="0.2">
      <c r="A63" s="90" t="s">
        <v>144</v>
      </c>
      <c r="B63" s="87"/>
      <c r="C63" s="91">
        <v>1600000</v>
      </c>
      <c r="D63" s="89"/>
      <c r="E63" s="91">
        <v>4831452247</v>
      </c>
      <c r="F63" s="89"/>
      <c r="G63" s="91">
        <v>4210400064</v>
      </c>
      <c r="H63" s="89"/>
      <c r="I63" s="91">
        <v>0</v>
      </c>
      <c r="J63" s="89"/>
      <c r="K63" s="91">
        <v>0</v>
      </c>
      <c r="L63" s="89"/>
      <c r="M63" s="91">
        <v>0</v>
      </c>
      <c r="N63" s="89"/>
      <c r="O63" s="91">
        <v>0</v>
      </c>
      <c r="P63" s="89"/>
      <c r="Q63" s="91">
        <f t="shared" si="0"/>
        <v>1600000</v>
      </c>
      <c r="R63" s="89"/>
      <c r="S63" s="91">
        <v>3190</v>
      </c>
      <c r="T63" s="89"/>
      <c r="U63" s="91">
        <v>4831452247</v>
      </c>
      <c r="V63" s="89"/>
      <c r="W63" s="91">
        <v>5064546080</v>
      </c>
      <c r="X63" s="75"/>
      <c r="Y63" s="76">
        <f t="shared" si="1"/>
        <v>0.1000130935942502</v>
      </c>
    </row>
    <row r="64" spans="1:25" ht="45" customHeight="1" x14ac:dyDescent="0.2">
      <c r="A64" s="90" t="s">
        <v>136</v>
      </c>
      <c r="B64" s="87"/>
      <c r="C64" s="91">
        <v>300000</v>
      </c>
      <c r="D64" s="89"/>
      <c r="E64" s="91">
        <v>5564674200</v>
      </c>
      <c r="F64" s="89"/>
      <c r="G64" s="91">
        <v>8537491080</v>
      </c>
      <c r="H64" s="89"/>
      <c r="I64" s="91">
        <v>0</v>
      </c>
      <c r="J64" s="89"/>
      <c r="K64" s="91">
        <v>0</v>
      </c>
      <c r="L64" s="89"/>
      <c r="M64" s="91">
        <v>-150000</v>
      </c>
      <c r="N64" s="89"/>
      <c r="O64" s="91">
        <v>-4672103300</v>
      </c>
      <c r="P64" s="89"/>
      <c r="Q64" s="91">
        <f t="shared" si="0"/>
        <v>150000</v>
      </c>
      <c r="R64" s="89"/>
      <c r="S64" s="91">
        <v>32220</v>
      </c>
      <c r="T64" s="89"/>
      <c r="U64" s="91">
        <v>2782337100</v>
      </c>
      <c r="V64" s="89"/>
      <c r="W64" s="91">
        <v>4795640910</v>
      </c>
      <c r="X64" s="75"/>
      <c r="Y64" s="76">
        <f t="shared" si="1"/>
        <v>9.4702837253332936E-2</v>
      </c>
    </row>
    <row r="65" spans="1:25" ht="45" customHeight="1" x14ac:dyDescent="0.2">
      <c r="A65" s="90" t="s">
        <v>146</v>
      </c>
      <c r="B65" s="87"/>
      <c r="C65" s="91">
        <v>10000</v>
      </c>
      <c r="D65" s="89"/>
      <c r="E65" s="91">
        <v>2332465080</v>
      </c>
      <c r="F65" s="89"/>
      <c r="G65" s="91">
        <v>3000624480</v>
      </c>
      <c r="H65" s="89"/>
      <c r="I65" s="91">
        <v>0</v>
      </c>
      <c r="J65" s="89"/>
      <c r="K65" s="91">
        <v>0</v>
      </c>
      <c r="L65" s="89"/>
      <c r="M65" s="91">
        <v>0</v>
      </c>
      <c r="N65" s="89"/>
      <c r="O65" s="91">
        <v>0</v>
      </c>
      <c r="P65" s="89"/>
      <c r="Q65" s="91">
        <f t="shared" si="0"/>
        <v>10000</v>
      </c>
      <c r="R65" s="89"/>
      <c r="S65" s="91">
        <v>384200</v>
      </c>
      <c r="T65" s="89"/>
      <c r="U65" s="91">
        <v>2332465080</v>
      </c>
      <c r="V65" s="89"/>
      <c r="W65" s="91">
        <v>3812301340</v>
      </c>
      <c r="X65" s="75"/>
      <c r="Y65" s="76">
        <f t="shared" si="1"/>
        <v>7.5284150781565307E-2</v>
      </c>
    </row>
    <row r="66" spans="1:25" ht="45" customHeight="1" x14ac:dyDescent="0.35">
      <c r="A66" s="90" t="s">
        <v>194</v>
      </c>
      <c r="B66" s="92"/>
      <c r="C66" s="91">
        <v>0</v>
      </c>
      <c r="D66" s="89"/>
      <c r="E66" s="91">
        <v>0</v>
      </c>
      <c r="F66" s="89"/>
      <c r="G66" s="91">
        <v>0</v>
      </c>
      <c r="H66" s="89"/>
      <c r="I66" s="91">
        <v>131080</v>
      </c>
      <c r="J66" s="89"/>
      <c r="K66" s="91">
        <v>3109596302</v>
      </c>
      <c r="L66" s="89"/>
      <c r="M66" s="91">
        <v>0</v>
      </c>
      <c r="N66" s="89"/>
      <c r="O66" s="91">
        <v>0</v>
      </c>
      <c r="P66" s="89"/>
      <c r="Q66" s="91">
        <f t="shared" si="0"/>
        <v>131080</v>
      </c>
      <c r="R66" s="89"/>
      <c r="S66" s="91">
        <v>24670</v>
      </c>
      <c r="T66" s="89"/>
      <c r="U66" s="91">
        <v>3109596302</v>
      </c>
      <c r="V66" s="89"/>
      <c r="W66" s="91">
        <v>3208746761</v>
      </c>
      <c r="X66" s="75"/>
      <c r="Y66" s="76">
        <f t="shared" si="1"/>
        <v>6.3365341149811447E-2</v>
      </c>
    </row>
    <row r="67" spans="1:25" ht="45" customHeight="1" x14ac:dyDescent="0.35">
      <c r="A67" s="90" t="s">
        <v>121</v>
      </c>
      <c r="B67" s="92"/>
      <c r="C67" s="91">
        <v>6600000</v>
      </c>
      <c r="D67" s="89"/>
      <c r="E67" s="91">
        <v>30573230532</v>
      </c>
      <c r="F67" s="89"/>
      <c r="G67" s="91">
        <v>28619051340</v>
      </c>
      <c r="H67" s="89"/>
      <c r="I67" s="91">
        <v>0</v>
      </c>
      <c r="J67" s="89"/>
      <c r="K67" s="91">
        <v>0</v>
      </c>
      <c r="L67" s="89"/>
      <c r="M67" s="91">
        <v>-6300000</v>
      </c>
      <c r="N67" s="89"/>
      <c r="O67" s="91">
        <v>-29916940677</v>
      </c>
      <c r="P67" s="89"/>
      <c r="Q67" s="91">
        <f t="shared" si="0"/>
        <v>300000</v>
      </c>
      <c r="R67" s="89"/>
      <c r="S67" s="91">
        <v>6090</v>
      </c>
      <c r="T67" s="89"/>
      <c r="U67" s="91">
        <v>1389692296</v>
      </c>
      <c r="V67" s="89"/>
      <c r="W67" s="91">
        <v>1812877290</v>
      </c>
      <c r="X67" s="75"/>
      <c r="Y67" s="76">
        <f t="shared" si="1"/>
        <v>3.5800141457032746E-2</v>
      </c>
    </row>
    <row r="68" spans="1:25" ht="45" customHeight="1" x14ac:dyDescent="0.35">
      <c r="A68" s="90" t="s">
        <v>195</v>
      </c>
      <c r="B68" s="92"/>
      <c r="C68" s="91">
        <v>0</v>
      </c>
      <c r="D68" s="89"/>
      <c r="E68" s="91">
        <v>0</v>
      </c>
      <c r="F68" s="89"/>
      <c r="G68" s="91">
        <v>0</v>
      </c>
      <c r="H68" s="89"/>
      <c r="I68" s="91">
        <v>188648</v>
      </c>
      <c r="J68" s="89"/>
      <c r="K68" s="91">
        <v>1537794030</v>
      </c>
      <c r="L68" s="89"/>
      <c r="M68" s="91">
        <v>0</v>
      </c>
      <c r="N68" s="89"/>
      <c r="O68" s="91">
        <v>0</v>
      </c>
      <c r="P68" s="89"/>
      <c r="Q68" s="91">
        <f t="shared" si="0"/>
        <v>188648</v>
      </c>
      <c r="R68" s="89"/>
      <c r="S68" s="91">
        <v>8700</v>
      </c>
      <c r="T68" s="89"/>
      <c r="U68" s="91">
        <v>1537794030</v>
      </c>
      <c r="V68" s="89"/>
      <c r="W68" s="91">
        <v>1628550833</v>
      </c>
      <c r="X68" s="75"/>
      <c r="Y68" s="76">
        <f t="shared" si="1"/>
        <v>3.2160119448221738E-2</v>
      </c>
    </row>
    <row r="69" spans="1:25" ht="45" customHeight="1" x14ac:dyDescent="0.35">
      <c r="A69" s="90" t="s">
        <v>147</v>
      </c>
      <c r="B69" s="92"/>
      <c r="C69" s="91">
        <v>14354</v>
      </c>
      <c r="D69" s="89"/>
      <c r="E69" s="91">
        <v>720466363</v>
      </c>
      <c r="F69" s="89"/>
      <c r="G69" s="91">
        <v>792910236</v>
      </c>
      <c r="H69" s="89"/>
      <c r="I69" s="91">
        <v>0</v>
      </c>
      <c r="J69" s="89"/>
      <c r="K69" s="91">
        <v>0</v>
      </c>
      <c r="L69" s="89"/>
      <c r="M69" s="91">
        <v>0</v>
      </c>
      <c r="N69" s="89"/>
      <c r="O69" s="91">
        <v>0</v>
      </c>
      <c r="P69" s="89"/>
      <c r="Q69" s="91">
        <f t="shared" si="0"/>
        <v>14354</v>
      </c>
      <c r="R69" s="89"/>
      <c r="S69" s="91">
        <v>65370</v>
      </c>
      <c r="T69" s="89"/>
      <c r="U69" s="91">
        <v>720466363</v>
      </c>
      <c r="V69" s="89"/>
      <c r="W69" s="91">
        <v>931067758</v>
      </c>
      <c r="X69" s="75"/>
      <c r="Y69" s="76">
        <f t="shared" si="1"/>
        <v>1.8386438854050807E-2</v>
      </c>
    </row>
    <row r="70" spans="1:25" ht="45" customHeight="1" x14ac:dyDescent="0.35">
      <c r="A70" s="90" t="s">
        <v>127</v>
      </c>
      <c r="B70" s="92"/>
      <c r="C70" s="91">
        <v>16542000</v>
      </c>
      <c r="D70" s="89"/>
      <c r="E70" s="91">
        <v>10393338600</v>
      </c>
      <c r="F70" s="89"/>
      <c r="G70" s="91">
        <v>15445696649</v>
      </c>
      <c r="H70" s="89"/>
      <c r="I70" s="91">
        <v>0</v>
      </c>
      <c r="J70" s="89"/>
      <c r="K70" s="91">
        <v>0</v>
      </c>
      <c r="L70" s="89"/>
      <c r="M70" s="91">
        <v>-16542000</v>
      </c>
      <c r="N70" s="89"/>
      <c r="O70" s="91">
        <v>-15626252135</v>
      </c>
      <c r="P70" s="89"/>
      <c r="Q70" s="91">
        <f t="shared" si="0"/>
        <v>0</v>
      </c>
      <c r="R70" s="89"/>
      <c r="S70" s="91">
        <v>0</v>
      </c>
      <c r="T70" s="89"/>
      <c r="U70" s="91">
        <v>0</v>
      </c>
      <c r="V70" s="89"/>
      <c r="W70" s="91">
        <v>0</v>
      </c>
      <c r="X70" s="75"/>
      <c r="Y70" s="76">
        <f t="shared" si="1"/>
        <v>0</v>
      </c>
    </row>
    <row r="71" spans="1:25" ht="45" customHeight="1" x14ac:dyDescent="0.35">
      <c r="A71" s="90" t="s">
        <v>141</v>
      </c>
      <c r="B71" s="92"/>
      <c r="C71" s="91">
        <v>500000</v>
      </c>
      <c r="D71" s="89"/>
      <c r="E71" s="91">
        <v>4649500000</v>
      </c>
      <c r="F71" s="89"/>
      <c r="G71" s="91">
        <v>6449755000</v>
      </c>
      <c r="H71" s="89"/>
      <c r="I71" s="91">
        <v>0</v>
      </c>
      <c r="J71" s="89"/>
      <c r="K71" s="91">
        <v>0</v>
      </c>
      <c r="L71" s="89"/>
      <c r="M71" s="91">
        <v>-500000</v>
      </c>
      <c r="N71" s="89"/>
      <c r="O71" s="91">
        <v>-6367396626</v>
      </c>
      <c r="P71" s="89"/>
      <c r="Q71" s="91">
        <f t="shared" si="0"/>
        <v>0</v>
      </c>
      <c r="R71" s="89"/>
      <c r="S71" s="91">
        <v>0</v>
      </c>
      <c r="T71" s="89"/>
      <c r="U71" s="91">
        <v>0</v>
      </c>
      <c r="V71" s="89"/>
      <c r="W71" s="91">
        <v>0</v>
      </c>
      <c r="X71" s="75"/>
      <c r="Y71" s="76">
        <f t="shared" si="1"/>
        <v>0</v>
      </c>
    </row>
    <row r="72" spans="1:25" ht="45" customHeight="1" x14ac:dyDescent="0.35">
      <c r="A72" s="90" t="s">
        <v>138</v>
      </c>
      <c r="B72" s="92"/>
      <c r="C72" s="91">
        <v>1500000</v>
      </c>
      <c r="D72" s="89"/>
      <c r="E72" s="91">
        <v>7730385200</v>
      </c>
      <c r="F72" s="89"/>
      <c r="G72" s="91">
        <v>8424372300</v>
      </c>
      <c r="H72" s="89"/>
      <c r="I72" s="91">
        <v>0</v>
      </c>
      <c r="J72" s="89"/>
      <c r="K72" s="91">
        <v>0</v>
      </c>
      <c r="L72" s="89"/>
      <c r="M72" s="91">
        <v>-1500000</v>
      </c>
      <c r="N72" s="89"/>
      <c r="O72" s="91">
        <v>-8424372414</v>
      </c>
      <c r="P72" s="89"/>
      <c r="Q72" s="91">
        <f t="shared" si="0"/>
        <v>0</v>
      </c>
      <c r="R72" s="89"/>
      <c r="S72" s="91">
        <v>0</v>
      </c>
      <c r="T72" s="89"/>
      <c r="U72" s="91">
        <v>0</v>
      </c>
      <c r="V72" s="89"/>
      <c r="W72" s="91">
        <v>0</v>
      </c>
      <c r="X72" s="75"/>
      <c r="Y72" s="76">
        <f t="shared" si="1"/>
        <v>0</v>
      </c>
    </row>
    <row r="73" spans="1:25" ht="45" customHeight="1" x14ac:dyDescent="0.35">
      <c r="A73" s="90" t="s">
        <v>134</v>
      </c>
      <c r="B73" s="92"/>
      <c r="C73" s="91">
        <v>1200000</v>
      </c>
      <c r="D73" s="89"/>
      <c r="E73" s="91">
        <v>8013290658</v>
      </c>
      <c r="F73" s="89"/>
      <c r="G73" s="91">
        <v>9370997880</v>
      </c>
      <c r="H73" s="89"/>
      <c r="I73" s="91">
        <v>0</v>
      </c>
      <c r="J73" s="89"/>
      <c r="K73" s="91">
        <v>0</v>
      </c>
      <c r="L73" s="89"/>
      <c r="M73" s="91">
        <v>-1200000</v>
      </c>
      <c r="N73" s="89"/>
      <c r="O73" s="91">
        <v>-10210458382</v>
      </c>
      <c r="P73" s="89"/>
      <c r="Q73" s="91">
        <f t="shared" si="0"/>
        <v>0</v>
      </c>
      <c r="R73" s="89"/>
      <c r="S73" s="91">
        <v>0</v>
      </c>
      <c r="T73" s="89"/>
      <c r="U73" s="91">
        <v>0</v>
      </c>
      <c r="V73" s="89"/>
      <c r="W73" s="91">
        <v>0</v>
      </c>
      <c r="X73" s="75"/>
      <c r="Y73" s="76">
        <f t="shared" si="1"/>
        <v>0</v>
      </c>
    </row>
    <row r="74" spans="1:25" ht="45" customHeight="1" thickBot="1" x14ac:dyDescent="0.4">
      <c r="A74" s="90" t="s">
        <v>142</v>
      </c>
      <c r="B74" s="92"/>
      <c r="C74" s="91">
        <v>900000</v>
      </c>
      <c r="D74" s="89"/>
      <c r="E74" s="91">
        <v>3193220610</v>
      </c>
      <c r="F74" s="89"/>
      <c r="G74" s="91">
        <v>4938527790</v>
      </c>
      <c r="H74" s="89"/>
      <c r="I74" s="91">
        <v>0</v>
      </c>
      <c r="J74" s="89"/>
      <c r="K74" s="91">
        <v>0</v>
      </c>
      <c r="L74" s="89"/>
      <c r="M74" s="91">
        <v>-900000</v>
      </c>
      <c r="N74" s="89"/>
      <c r="O74" s="91">
        <v>-5277884221</v>
      </c>
      <c r="P74" s="89"/>
      <c r="Q74" s="91">
        <f t="shared" si="0"/>
        <v>0</v>
      </c>
      <c r="R74" s="89"/>
      <c r="S74" s="91">
        <v>0</v>
      </c>
      <c r="T74" s="89"/>
      <c r="U74" s="91">
        <v>0</v>
      </c>
      <c r="V74" s="89"/>
      <c r="W74" s="91">
        <v>0</v>
      </c>
      <c r="X74" s="75"/>
      <c r="Y74" s="76">
        <f t="shared" si="1"/>
        <v>0</v>
      </c>
    </row>
    <row r="75" spans="1:25" ht="45" customHeight="1" thickBot="1" x14ac:dyDescent="0.25">
      <c r="A75" s="5"/>
      <c r="B75" s="5"/>
      <c r="C75" s="93">
        <f>SUM(C11:C74)</f>
        <v>349524313</v>
      </c>
      <c r="D75" s="94"/>
      <c r="E75" s="93">
        <f>SUM(E11:E74)</f>
        <v>2825362168292</v>
      </c>
      <c r="F75" s="94"/>
      <c r="G75" s="93">
        <f>SUM(G11:G74)</f>
        <v>4383417227166</v>
      </c>
      <c r="H75" s="94"/>
      <c r="I75" s="93">
        <f>SUM(I11:I74)</f>
        <v>29097280</v>
      </c>
      <c r="J75" s="94"/>
      <c r="K75" s="93">
        <f>SUM(K11:K74)</f>
        <v>280950171317</v>
      </c>
      <c r="L75" s="94"/>
      <c r="M75" s="93">
        <f>SUM(M11:M74)</f>
        <v>-39668803</v>
      </c>
      <c r="N75" s="94"/>
      <c r="O75" s="93">
        <f>SUM(O11:O74)</f>
        <v>-286133147477</v>
      </c>
      <c r="P75" s="94"/>
      <c r="Q75" s="93">
        <f>SUM(Q11:Q74)</f>
        <v>338952790</v>
      </c>
      <c r="R75" s="94"/>
      <c r="S75" s="95"/>
      <c r="T75" s="94"/>
      <c r="U75" s="93">
        <f>SUM(U11:U74)</f>
        <v>2894180389967</v>
      </c>
      <c r="V75" s="94"/>
      <c r="W75" s="93">
        <f>SUM(W11:W74)</f>
        <v>5024711219891</v>
      </c>
      <c r="X75" s="80"/>
      <c r="Y75" s="81">
        <f>SUM(X11:Y74)</f>
        <v>99.226447065723576</v>
      </c>
    </row>
    <row r="76" spans="1:25" ht="23.25" thickTop="1" x14ac:dyDescent="0.2">
      <c r="A76" s="5"/>
      <c r="B76" s="5"/>
      <c r="C76" s="10" t="s">
        <v>90</v>
      </c>
      <c r="D76" s="96"/>
      <c r="E76" s="10"/>
      <c r="F76" s="96"/>
      <c r="G76" s="10"/>
      <c r="H76" s="96"/>
      <c r="I76" s="10"/>
      <c r="J76" s="96"/>
      <c r="K76" s="10"/>
      <c r="L76" s="96"/>
      <c r="M76" s="10"/>
      <c r="N76" s="96"/>
      <c r="O76" s="10"/>
      <c r="P76" s="96"/>
      <c r="Q76" s="10"/>
      <c r="R76" s="96"/>
      <c r="S76" s="10"/>
      <c r="T76" s="96"/>
      <c r="U76" s="10"/>
      <c r="V76" s="96"/>
      <c r="W76" s="10"/>
      <c r="X76" s="11"/>
      <c r="Y76" s="58"/>
    </row>
    <row r="77" spans="1:25" ht="33.75" hidden="1" x14ac:dyDescent="0.2">
      <c r="A77" s="5"/>
      <c r="B77" s="5"/>
      <c r="C77" s="91"/>
      <c r="D77" s="91"/>
      <c r="E77" s="91">
        <v>2825362168292</v>
      </c>
      <c r="F77" s="91"/>
      <c r="G77" s="91">
        <v>4383417227166</v>
      </c>
      <c r="H77" s="91"/>
      <c r="I77" s="91">
        <v>29097280</v>
      </c>
      <c r="J77" s="91"/>
      <c r="K77" s="91">
        <v>280950171317</v>
      </c>
      <c r="L77" s="91"/>
      <c r="M77" s="91">
        <v>-39668803</v>
      </c>
      <c r="N77" s="91"/>
      <c r="O77" s="91">
        <v>-286133147477</v>
      </c>
      <c r="P77" s="91"/>
      <c r="Q77" s="91">
        <f>C75+I75+M75</f>
        <v>338952790</v>
      </c>
      <c r="R77" s="91"/>
      <c r="S77" s="91"/>
      <c r="T77" s="91"/>
      <c r="U77" s="91">
        <v>2744197531592</v>
      </c>
      <c r="V77" s="91"/>
      <c r="W77" s="91">
        <v>5024711219891</v>
      </c>
      <c r="Y77" s="76">
        <v>95.08</v>
      </c>
    </row>
    <row r="78" spans="1:25" ht="33.75" hidden="1" x14ac:dyDescent="0.2">
      <c r="A78" s="5"/>
      <c r="B78" s="5"/>
      <c r="C78" s="91"/>
      <c r="D78" s="91"/>
      <c r="E78" s="91">
        <f>E77-E75</f>
        <v>0</v>
      </c>
      <c r="F78" s="91"/>
      <c r="G78" s="91">
        <f>G77-G75</f>
        <v>0</v>
      </c>
      <c r="H78" s="91"/>
      <c r="I78" s="91">
        <f>I77-I75</f>
        <v>0</v>
      </c>
      <c r="J78" s="91"/>
      <c r="K78" s="91">
        <f>K77-K75</f>
        <v>0</v>
      </c>
      <c r="L78" s="91"/>
      <c r="M78" s="91">
        <f>M77-M75</f>
        <v>0</v>
      </c>
      <c r="N78" s="91"/>
      <c r="O78" s="91">
        <f>O77-O75</f>
        <v>0</v>
      </c>
      <c r="P78" s="91"/>
      <c r="Q78" s="91">
        <f>Q77-Q75</f>
        <v>0</v>
      </c>
      <c r="R78" s="91"/>
      <c r="S78" s="91"/>
      <c r="T78" s="91"/>
      <c r="U78" s="91">
        <v>149982858375</v>
      </c>
      <c r="V78" s="91"/>
      <c r="W78" s="91">
        <f>W77-W75</f>
        <v>0</v>
      </c>
      <c r="Y78" s="76">
        <v>4.1500000000000004</v>
      </c>
    </row>
    <row r="79" spans="1:25" ht="33.75" hidden="1" x14ac:dyDescent="0.2">
      <c r="A79" s="5"/>
      <c r="B79" s="5"/>
      <c r="C79" s="5"/>
      <c r="D79" s="5"/>
      <c r="E79" s="91"/>
      <c r="F79" s="5"/>
      <c r="G79" s="91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91">
        <f>SUM(U77:U78)</f>
        <v>2894180389967</v>
      </c>
      <c r="V79" s="91"/>
      <c r="W79" s="91"/>
      <c r="Y79" s="76">
        <f>SUM(Y77:Y78)</f>
        <v>99.23</v>
      </c>
    </row>
    <row r="80" spans="1:25" ht="33.75" hidden="1" x14ac:dyDescent="0.2">
      <c r="A80" s="5"/>
      <c r="B80" s="5"/>
      <c r="C80" s="5"/>
      <c r="D80" s="5"/>
      <c r="E80" s="91"/>
      <c r="F80" s="5"/>
      <c r="G80" s="91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91">
        <f>U79-U75</f>
        <v>0</v>
      </c>
      <c r="V80" s="91"/>
      <c r="W80" s="91"/>
      <c r="Y80" s="76">
        <f>Y79-Y75</f>
        <v>3.5529342764277771E-3</v>
      </c>
    </row>
    <row r="81" spans="1:25" ht="33.75" x14ac:dyDescent="0.2">
      <c r="A81" s="5"/>
      <c r="B81" s="5"/>
      <c r="C81" s="5"/>
      <c r="D81" s="5"/>
      <c r="E81" s="91"/>
      <c r="F81" s="5"/>
      <c r="G81" s="91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91"/>
      <c r="V81" s="5"/>
      <c r="W81" s="91"/>
      <c r="Y81" s="76"/>
    </row>
    <row r="82" spans="1:25" ht="33.75" x14ac:dyDescent="0.2">
      <c r="A82" s="5"/>
      <c r="B82" s="5"/>
      <c r="C82" s="5"/>
      <c r="D82" s="5"/>
      <c r="E82" s="91"/>
      <c r="F82" s="5"/>
      <c r="G82" s="91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5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5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5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5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5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5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5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5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5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5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5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5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5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5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</sheetData>
  <sortState xmlns:xlrd2="http://schemas.microsoft.com/office/spreadsheetml/2017/richdata2" ref="A11:Y57">
    <sortCondition descending="1" ref="W11:W57"/>
  </sortState>
  <mergeCells count="20">
    <mergeCell ref="A9:A10"/>
    <mergeCell ref="C7:Y7"/>
    <mergeCell ref="I9:K9"/>
    <mergeCell ref="M9:O9"/>
    <mergeCell ref="A1:Y1"/>
    <mergeCell ref="A2:Y2"/>
    <mergeCell ref="A3:Y3"/>
    <mergeCell ref="C9:C10"/>
    <mergeCell ref="E9:E10"/>
    <mergeCell ref="G9:G10"/>
    <mergeCell ref="Q9:Q10"/>
    <mergeCell ref="S9:S10"/>
    <mergeCell ref="U9:U10"/>
    <mergeCell ref="W9:W10"/>
    <mergeCell ref="Y9:Y10"/>
    <mergeCell ref="A5:Y5"/>
    <mergeCell ref="A6:Y6"/>
    <mergeCell ref="C8:G8"/>
    <mergeCell ref="I8:O8"/>
    <mergeCell ref="Q8:Y8"/>
  </mergeCells>
  <pageMargins left="0.39" right="0.39" top="0.39" bottom="0.39" header="0" footer="0"/>
  <pageSetup paperSize="9" scale="27" fitToHeight="0" orientation="landscape" r:id="rId1"/>
  <rowBreaks count="1" manualBreakCount="1">
    <brk id="44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58"/>
  <sheetViews>
    <sheetView rightToLeft="1" view="pageBreakPreview" zoomScale="66" zoomScaleNormal="100" zoomScaleSheetLayoutView="66" workbookViewId="0">
      <selection activeCell="A14" sqref="A11:A14"/>
    </sheetView>
  </sheetViews>
  <sheetFormatPr defaultColWidth="9.140625" defaultRowHeight="15.75" x14ac:dyDescent="0.4"/>
  <cols>
    <col min="1" max="1" width="44.28515625" style="16" customWidth="1"/>
    <col min="2" max="2" width="1.42578125" style="16" customWidth="1"/>
    <col min="3" max="3" width="17" style="16" customWidth="1"/>
    <col min="4" max="4" width="1.42578125" style="16" customWidth="1"/>
    <col min="5" max="5" width="17.42578125" style="16" customWidth="1"/>
    <col min="6" max="6" width="1.42578125" style="16" customWidth="1"/>
    <col min="7" max="7" width="18.7109375" style="16" customWidth="1"/>
    <col min="8" max="8" width="1.42578125" style="16" customWidth="1"/>
    <col min="9" max="9" width="18.140625" style="16" customWidth="1"/>
    <col min="10" max="10" width="1.42578125" style="16" customWidth="1"/>
    <col min="11" max="11" width="18.42578125" style="16" customWidth="1"/>
    <col min="12" max="12" width="1.42578125" style="16" customWidth="1"/>
    <col min="13" max="13" width="18" style="16" customWidth="1"/>
    <col min="14" max="14" width="1.42578125" style="16" customWidth="1"/>
    <col min="15" max="15" width="18.7109375" style="16" customWidth="1"/>
    <col min="16" max="16" width="1.42578125" style="16" customWidth="1"/>
    <col min="17" max="17" width="15.140625" style="16" customWidth="1"/>
    <col min="18" max="18" width="1.42578125" style="16" customWidth="1"/>
    <col min="19" max="19" width="16.7109375" style="16" customWidth="1"/>
    <col min="20" max="20" width="1.42578125" style="16" customWidth="1"/>
    <col min="21" max="21" width="18" style="16" customWidth="1"/>
    <col min="22" max="22" width="1.42578125" style="16" customWidth="1"/>
    <col min="23" max="16384" width="9.140625" style="16"/>
  </cols>
  <sheetData>
    <row r="1" spans="1:22" ht="39" customHeight="1" x14ac:dyDescent="0.4">
      <c r="A1" s="170" t="str">
        <f>سهام!A1</f>
        <v>صندوق سرمایه‌گذاری بخشی افق دماوند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6"/>
    </row>
    <row r="2" spans="1:22" ht="39" customHeight="1" x14ac:dyDescent="0.4">
      <c r="A2" s="170" t="str">
        <f>سهام!A2</f>
        <v>صورت وضعیت پرتفوی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6"/>
    </row>
    <row r="3" spans="1:22" ht="39" customHeight="1" x14ac:dyDescent="0.4">
      <c r="A3" s="170" t="str">
        <f>سهام!A3</f>
        <v>به تاریخ 30 مهر 1405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6"/>
    </row>
    <row r="4" spans="1:22" ht="39" customHeight="1" x14ac:dyDescent="0.4"/>
    <row r="5" spans="1:22" ht="39" customHeight="1" x14ac:dyDescent="0.4">
      <c r="A5" s="169" t="s">
        <v>212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7"/>
    </row>
    <row r="6" spans="1:22" ht="39" customHeight="1" x14ac:dyDescent="0.4">
      <c r="A6" s="17"/>
      <c r="B6" s="17"/>
      <c r="C6" s="166" t="s">
        <v>52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7"/>
    </row>
    <row r="7" spans="1:22" ht="39" customHeight="1" thickBot="1" x14ac:dyDescent="0.9">
      <c r="C7" s="167" t="str">
        <f>سهام!C8</f>
        <v>1405/06/31</v>
      </c>
      <c r="D7" s="168"/>
      <c r="E7" s="168"/>
      <c r="F7" s="168"/>
      <c r="G7" s="168"/>
      <c r="H7" s="168"/>
      <c r="I7" s="168"/>
      <c r="J7" s="168"/>
      <c r="K7" s="168"/>
      <c r="L7" s="20"/>
      <c r="M7" s="168" t="str">
        <f>سهام!Q8</f>
        <v>1405/07/30</v>
      </c>
      <c r="N7" s="168"/>
      <c r="O7" s="168"/>
      <c r="P7" s="168"/>
      <c r="Q7" s="168"/>
      <c r="R7" s="168"/>
      <c r="S7" s="168"/>
      <c r="T7" s="168"/>
      <c r="U7" s="168"/>
    </row>
    <row r="8" spans="1:22" ht="39" customHeight="1" thickBot="1" x14ac:dyDescent="0.7">
      <c r="A8" s="24" t="s">
        <v>53</v>
      </c>
      <c r="B8" s="19"/>
      <c r="C8" s="24" t="s">
        <v>22</v>
      </c>
      <c r="D8" s="19"/>
      <c r="E8" s="24" t="s">
        <v>23</v>
      </c>
      <c r="F8" s="19"/>
      <c r="G8" s="24" t="s">
        <v>24</v>
      </c>
      <c r="H8" s="19"/>
      <c r="I8" s="24" t="s">
        <v>20</v>
      </c>
      <c r="J8" s="19"/>
      <c r="K8" s="24" t="s">
        <v>21</v>
      </c>
      <c r="L8" s="19"/>
      <c r="M8" s="24" t="s">
        <v>22</v>
      </c>
      <c r="N8" s="19"/>
      <c r="O8" s="24" t="s">
        <v>23</v>
      </c>
      <c r="P8" s="19"/>
      <c r="Q8" s="24" t="s">
        <v>24</v>
      </c>
      <c r="R8" s="19"/>
      <c r="S8" s="24" t="s">
        <v>20</v>
      </c>
      <c r="T8" s="19"/>
      <c r="U8" s="24" t="s">
        <v>21</v>
      </c>
    </row>
    <row r="9" spans="1:22" ht="39" customHeight="1" x14ac:dyDescent="0.55000000000000004">
      <c r="A9" s="85" t="s">
        <v>196</v>
      </c>
      <c r="B9" s="18"/>
      <c r="C9" s="82" t="s">
        <v>152</v>
      </c>
      <c r="D9" s="82"/>
      <c r="E9" s="82" t="s">
        <v>152</v>
      </c>
      <c r="F9" s="82"/>
      <c r="G9" s="83">
        <v>0</v>
      </c>
      <c r="H9" s="82"/>
      <c r="I9" s="82">
        <v>0</v>
      </c>
      <c r="J9" s="82"/>
      <c r="K9" s="82" t="s">
        <v>152</v>
      </c>
      <c r="L9" s="82"/>
      <c r="M9" s="82" t="s">
        <v>151</v>
      </c>
      <c r="N9" s="82"/>
      <c r="O9" s="82" t="s">
        <v>202</v>
      </c>
      <c r="P9" s="82"/>
      <c r="Q9" s="83">
        <v>1000000</v>
      </c>
      <c r="R9" s="82"/>
      <c r="S9" s="82">
        <v>14000</v>
      </c>
      <c r="T9" s="82"/>
      <c r="U9" s="82" t="s">
        <v>203</v>
      </c>
      <c r="V9" s="7"/>
    </row>
    <row r="10" spans="1:22" ht="39" customHeight="1" x14ac:dyDescent="0.55000000000000004">
      <c r="A10" s="85" t="s">
        <v>197</v>
      </c>
      <c r="B10" s="18"/>
      <c r="C10" s="82" t="s">
        <v>152</v>
      </c>
      <c r="D10" s="82"/>
      <c r="E10" s="82" t="s">
        <v>152</v>
      </c>
      <c r="F10" s="82"/>
      <c r="G10" s="83">
        <v>0</v>
      </c>
      <c r="H10" s="82"/>
      <c r="I10" s="82">
        <v>0</v>
      </c>
      <c r="J10" s="82"/>
      <c r="K10" s="82" t="s">
        <v>152</v>
      </c>
      <c r="L10" s="82"/>
      <c r="M10" s="82" t="s">
        <v>151</v>
      </c>
      <c r="N10" s="82"/>
      <c r="O10" s="82" t="s">
        <v>202</v>
      </c>
      <c r="P10" s="82"/>
      <c r="Q10" s="83">
        <v>1000000</v>
      </c>
      <c r="R10" s="82"/>
      <c r="S10" s="82">
        <v>13000</v>
      </c>
      <c r="T10" s="82"/>
      <c r="U10" s="82" t="s">
        <v>203</v>
      </c>
      <c r="V10" s="7"/>
    </row>
    <row r="11" spans="1:22" ht="39" customHeight="1" x14ac:dyDescent="0.55000000000000004">
      <c r="A11" s="85" t="s">
        <v>198</v>
      </c>
      <c r="B11" s="18"/>
      <c r="C11" s="82" t="s">
        <v>152</v>
      </c>
      <c r="D11" s="82"/>
      <c r="E11" s="82" t="s">
        <v>152</v>
      </c>
      <c r="F11" s="82"/>
      <c r="G11" s="83">
        <v>0</v>
      </c>
      <c r="H11" s="82"/>
      <c r="I11" s="82">
        <v>0</v>
      </c>
      <c r="J11" s="82"/>
      <c r="K11" s="82" t="s">
        <v>152</v>
      </c>
      <c r="L11" s="82"/>
      <c r="M11" s="82" t="s">
        <v>151</v>
      </c>
      <c r="N11" s="82"/>
      <c r="O11" s="82" t="s">
        <v>202</v>
      </c>
      <c r="P11" s="82"/>
      <c r="Q11" s="83">
        <v>799000</v>
      </c>
      <c r="R11" s="82"/>
      <c r="S11" s="82">
        <v>50000</v>
      </c>
      <c r="T11" s="82"/>
      <c r="U11" s="82" t="s">
        <v>204</v>
      </c>
      <c r="V11" s="7"/>
    </row>
    <row r="12" spans="1:22" ht="39" customHeight="1" x14ac:dyDescent="0.55000000000000004">
      <c r="A12" s="85" t="s">
        <v>200</v>
      </c>
      <c r="B12" s="18"/>
      <c r="C12" s="82" t="s">
        <v>152</v>
      </c>
      <c r="D12" s="82"/>
      <c r="E12" s="82" t="s">
        <v>152</v>
      </c>
      <c r="F12" s="82"/>
      <c r="G12" s="83">
        <v>0</v>
      </c>
      <c r="H12" s="82"/>
      <c r="I12" s="82">
        <v>0</v>
      </c>
      <c r="J12" s="82"/>
      <c r="K12" s="82" t="s">
        <v>152</v>
      </c>
      <c r="L12" s="82"/>
      <c r="M12" s="82" t="s">
        <v>151</v>
      </c>
      <c r="N12" s="82"/>
      <c r="O12" s="82" t="s">
        <v>202</v>
      </c>
      <c r="P12" s="82"/>
      <c r="Q12" s="83">
        <v>300000</v>
      </c>
      <c r="R12" s="82"/>
      <c r="S12" s="82">
        <v>18000</v>
      </c>
      <c r="T12" s="82"/>
      <c r="U12" s="82" t="s">
        <v>204</v>
      </c>
      <c r="V12" s="7"/>
    </row>
    <row r="13" spans="1:22" ht="39" customHeight="1" x14ac:dyDescent="0.4">
      <c r="A13" s="85" t="s">
        <v>201</v>
      </c>
      <c r="C13" s="82" t="s">
        <v>152</v>
      </c>
      <c r="D13" s="82"/>
      <c r="E13" s="82" t="s">
        <v>152</v>
      </c>
      <c r="F13" s="82"/>
      <c r="G13" s="83">
        <v>0</v>
      </c>
      <c r="H13" s="82"/>
      <c r="I13" s="82">
        <v>0</v>
      </c>
      <c r="J13" s="82"/>
      <c r="K13" s="82" t="s">
        <v>152</v>
      </c>
      <c r="M13" s="82" t="s">
        <v>151</v>
      </c>
      <c r="O13" s="82" t="s">
        <v>202</v>
      </c>
      <c r="Q13" s="83">
        <v>100000</v>
      </c>
      <c r="R13" s="83"/>
      <c r="S13" s="83">
        <v>20000</v>
      </c>
      <c r="T13" s="83"/>
      <c r="U13" s="83" t="s">
        <v>204</v>
      </c>
      <c r="V13" s="7"/>
    </row>
    <row r="14" spans="1:22" ht="39" customHeight="1" x14ac:dyDescent="0.55000000000000004">
      <c r="A14" s="85" t="s">
        <v>199</v>
      </c>
      <c r="B14" s="18"/>
      <c r="C14" s="82" t="s">
        <v>152</v>
      </c>
      <c r="D14" s="82"/>
      <c r="E14" s="82" t="s">
        <v>152</v>
      </c>
      <c r="F14" s="82"/>
      <c r="G14" s="83">
        <v>0</v>
      </c>
      <c r="H14" s="82"/>
      <c r="I14" s="82">
        <v>0</v>
      </c>
      <c r="J14" s="82"/>
      <c r="K14" s="82" t="s">
        <v>152</v>
      </c>
      <c r="L14" s="82"/>
      <c r="M14" s="82" t="s">
        <v>151</v>
      </c>
      <c r="N14" s="82"/>
      <c r="O14" s="82" t="s">
        <v>202</v>
      </c>
      <c r="P14" s="82"/>
      <c r="Q14" s="83">
        <v>27000</v>
      </c>
      <c r="R14" s="82"/>
      <c r="S14" s="82">
        <v>24000</v>
      </c>
      <c r="T14" s="82"/>
      <c r="U14" s="82" t="s">
        <v>204</v>
      </c>
    </row>
    <row r="15" spans="1:22" ht="21.75" customHeight="1" x14ac:dyDescent="0.4"/>
    <row r="16" spans="1:22" ht="21.75" customHeight="1" x14ac:dyDescent="0.4"/>
    <row r="17" ht="21.75" customHeight="1" x14ac:dyDescent="0.4"/>
    <row r="18" ht="21.75" customHeight="1" x14ac:dyDescent="0.4"/>
    <row r="19" ht="21.75" customHeight="1" x14ac:dyDescent="0.4"/>
    <row r="20" ht="21.75" customHeight="1" x14ac:dyDescent="0.4"/>
    <row r="21" ht="21.75" customHeight="1" x14ac:dyDescent="0.4"/>
    <row r="22" ht="21.75" customHeight="1" x14ac:dyDescent="0.4"/>
    <row r="23" ht="21.75" customHeight="1" x14ac:dyDescent="0.4"/>
    <row r="24" ht="21.75" customHeight="1" x14ac:dyDescent="0.4"/>
    <row r="25" ht="21.75" customHeight="1" x14ac:dyDescent="0.4"/>
    <row r="26" ht="21.75" customHeight="1" x14ac:dyDescent="0.4"/>
    <row r="27" ht="21.75" customHeight="1" x14ac:dyDescent="0.4"/>
    <row r="28" ht="21.75" customHeight="1" x14ac:dyDescent="0.4"/>
    <row r="29" ht="21.75" customHeight="1" x14ac:dyDescent="0.4"/>
    <row r="30" ht="21.75" customHeight="1" x14ac:dyDescent="0.4"/>
    <row r="31" ht="21.75" customHeight="1" x14ac:dyDescent="0.4"/>
    <row r="32" ht="21.75" customHeight="1" x14ac:dyDescent="0.4"/>
    <row r="33" ht="21.75" customHeight="1" x14ac:dyDescent="0.4"/>
    <row r="34" ht="21.75" customHeight="1" x14ac:dyDescent="0.4"/>
    <row r="35" ht="21.75" customHeight="1" x14ac:dyDescent="0.4"/>
    <row r="36" ht="21.75" customHeight="1" x14ac:dyDescent="0.4"/>
    <row r="37" ht="21.75" customHeight="1" x14ac:dyDescent="0.4"/>
    <row r="38" ht="21.75" customHeight="1" x14ac:dyDescent="0.4"/>
    <row r="39" ht="21.75" customHeight="1" x14ac:dyDescent="0.4"/>
    <row r="40" ht="21.75" customHeight="1" x14ac:dyDescent="0.4"/>
    <row r="41" ht="21.75" customHeight="1" x14ac:dyDescent="0.4"/>
    <row r="42" ht="21.75" customHeight="1" x14ac:dyDescent="0.4"/>
    <row r="43" ht="21.75" customHeight="1" x14ac:dyDescent="0.4"/>
    <row r="44" ht="21.75" customHeight="1" x14ac:dyDescent="0.4"/>
    <row r="45" ht="21.75" customHeight="1" x14ac:dyDescent="0.4"/>
    <row r="46" ht="21.75" customHeight="1" x14ac:dyDescent="0.4"/>
    <row r="47" ht="21.75" customHeight="1" x14ac:dyDescent="0.4"/>
    <row r="48" ht="21.75" customHeight="1" x14ac:dyDescent="0.4"/>
    <row r="49" ht="21.75" customHeight="1" x14ac:dyDescent="0.4"/>
    <row r="50" ht="21.75" customHeight="1" x14ac:dyDescent="0.4"/>
    <row r="51" ht="21.75" customHeight="1" x14ac:dyDescent="0.4"/>
    <row r="52" ht="21.75" customHeight="1" x14ac:dyDescent="0.4"/>
    <row r="53" ht="21.75" customHeight="1" x14ac:dyDescent="0.4"/>
    <row r="54" ht="21.75" customHeight="1" x14ac:dyDescent="0.4"/>
    <row r="55" ht="21.75" customHeight="1" x14ac:dyDescent="0.4"/>
    <row r="56" ht="21.75" customHeight="1" x14ac:dyDescent="0.4"/>
    <row r="57" ht="21.75" customHeight="1" x14ac:dyDescent="0.4"/>
    <row r="58" ht="21.75" customHeight="1" x14ac:dyDescent="0.4"/>
  </sheetData>
  <sortState xmlns:xlrd2="http://schemas.microsoft.com/office/spreadsheetml/2017/richdata2" ref="A9:U14">
    <sortCondition descending="1" ref="Q9:Q14"/>
  </sortState>
  <mergeCells count="7">
    <mergeCell ref="C7:K7"/>
    <mergeCell ref="M7:U7"/>
    <mergeCell ref="A5:U5"/>
    <mergeCell ref="C6:U6"/>
    <mergeCell ref="A1:U1"/>
    <mergeCell ref="A2:U2"/>
    <mergeCell ref="A3:U3"/>
  </mergeCells>
  <pageMargins left="0.39" right="0.39" top="0.39" bottom="0.39" header="0" footer="0"/>
  <pageSetup paperSize="9"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8"/>
  <sheetViews>
    <sheetView rightToLeft="1" view="pageBreakPreview" topLeftCell="A7" zoomScale="80" zoomScaleNormal="100" zoomScaleSheetLayoutView="80" workbookViewId="0">
      <selection activeCell="A14" sqref="A14:XFD16"/>
    </sheetView>
  </sheetViews>
  <sheetFormatPr defaultRowHeight="12.75" x14ac:dyDescent="0.2"/>
  <cols>
    <col min="1" max="1" width="48.7109375" style="29" bestFit="1" customWidth="1"/>
    <col min="2" max="2" width="1.42578125" style="29" customWidth="1"/>
    <col min="3" max="3" width="25.5703125" style="5" customWidth="1"/>
    <col min="4" max="4" width="1.42578125" style="5" customWidth="1"/>
    <col min="5" max="5" width="24.7109375" style="5" customWidth="1"/>
    <col min="6" max="6" width="1.42578125" style="5" customWidth="1"/>
    <col min="7" max="7" width="26" style="5" customWidth="1"/>
    <col min="8" max="8" width="1.42578125" style="5" customWidth="1"/>
    <col min="9" max="9" width="24.140625" style="5" customWidth="1"/>
    <col min="10" max="10" width="1.42578125" customWidth="1"/>
    <col min="11" max="11" width="31.140625" bestFit="1" customWidth="1"/>
    <col min="12" max="12" width="1.42578125" customWidth="1"/>
    <col min="13" max="13" width="21.28515625" hidden="1" customWidth="1"/>
  </cols>
  <sheetData>
    <row r="1" spans="1:13" ht="39.75" customHeight="1" x14ac:dyDescent="0.2">
      <c r="A1" s="170" t="str">
        <f>سهام!A1</f>
        <v>صندوق سرمایه‌گذاری بخشی افق دماوند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</row>
    <row r="2" spans="1:13" ht="39.75" customHeight="1" x14ac:dyDescent="0.2">
      <c r="A2" s="170" t="str">
        <f>سهام!A2</f>
        <v>صورت وضعیت پرتفوی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</row>
    <row r="3" spans="1:13" ht="39.75" customHeight="1" x14ac:dyDescent="0.2">
      <c r="A3" s="170" t="str">
        <f>سهام!A3</f>
        <v>به تاریخ 30 مهر 1405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</row>
    <row r="4" spans="1:13" ht="39.75" customHeight="1" x14ac:dyDescent="0.2"/>
    <row r="5" spans="1:13" ht="39.75" customHeight="1" x14ac:dyDescent="0.2">
      <c r="A5" s="171" t="s">
        <v>153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</row>
    <row r="6" spans="1:13" ht="39.75" customHeight="1" x14ac:dyDescent="0.2">
      <c r="A6" s="54"/>
      <c r="B6" s="54"/>
      <c r="C6" s="166" t="s">
        <v>52</v>
      </c>
      <c r="D6" s="166"/>
      <c r="E6" s="166"/>
      <c r="F6" s="166"/>
      <c r="G6" s="166"/>
      <c r="H6" s="166"/>
      <c r="I6" s="166"/>
      <c r="J6" s="166"/>
      <c r="K6" s="166"/>
    </row>
    <row r="7" spans="1:13" ht="39.75" customHeight="1" thickBot="1" x14ac:dyDescent="0.25">
      <c r="C7" s="104" t="str">
        <f>سهام!C8</f>
        <v>1405/06/31</v>
      </c>
      <c r="D7" s="147"/>
      <c r="E7" s="154" t="s">
        <v>1</v>
      </c>
      <c r="F7" s="154"/>
      <c r="G7" s="154"/>
      <c r="H7" s="147"/>
      <c r="I7" s="165" t="str">
        <f>سهام!Q8</f>
        <v>1405/07/30</v>
      </c>
      <c r="J7" s="165"/>
      <c r="K7" s="165"/>
    </row>
    <row r="8" spans="1:13" ht="39.75" customHeight="1" thickBot="1" x14ac:dyDescent="0.4">
      <c r="A8" s="98" t="s">
        <v>25</v>
      </c>
      <c r="B8" s="56"/>
      <c r="C8" s="104" t="s">
        <v>26</v>
      </c>
      <c r="D8" s="105"/>
      <c r="E8" s="104" t="s">
        <v>27</v>
      </c>
      <c r="F8" s="105"/>
      <c r="G8" s="104" t="s">
        <v>28</v>
      </c>
      <c r="H8" s="105"/>
      <c r="I8" s="104" t="s">
        <v>26</v>
      </c>
      <c r="J8" s="149"/>
      <c r="K8" s="148" t="s">
        <v>10</v>
      </c>
    </row>
    <row r="9" spans="1:13" ht="39.75" customHeight="1" x14ac:dyDescent="0.2">
      <c r="A9" s="33" t="s">
        <v>100</v>
      </c>
      <c r="C9" s="10">
        <v>290666829</v>
      </c>
      <c r="D9" s="96"/>
      <c r="E9" s="10">
        <v>77510204571</v>
      </c>
      <c r="F9" s="96"/>
      <c r="G9" s="10">
        <v>-77533730358</v>
      </c>
      <c r="H9" s="96"/>
      <c r="I9" s="10">
        <f>C9+E9+G9</f>
        <v>267141042</v>
      </c>
      <c r="J9" s="11"/>
      <c r="K9" s="59">
        <f>I9/$M$9*100</f>
        <v>5.2754188854001946E-3</v>
      </c>
      <c r="M9" s="10">
        <f>سهام!AA11</f>
        <v>5063883035702</v>
      </c>
    </row>
    <row r="10" spans="1:13" ht="39.75" customHeight="1" x14ac:dyDescent="0.2">
      <c r="A10" s="33" t="s">
        <v>55</v>
      </c>
      <c r="C10" s="10">
        <v>15634017</v>
      </c>
      <c r="D10" s="96"/>
      <c r="E10" s="10">
        <v>17404</v>
      </c>
      <c r="F10" s="96"/>
      <c r="G10" s="10">
        <v>-2271500</v>
      </c>
      <c r="H10" s="96"/>
      <c r="I10" s="10">
        <f>C10+E10+G10</f>
        <v>13379921</v>
      </c>
      <c r="J10" s="11"/>
      <c r="K10" s="59">
        <f>I10/$M$9*100</f>
        <v>2.6422255225223932E-4</v>
      </c>
      <c r="M10" s="10"/>
    </row>
    <row r="11" spans="1:13" ht="39.75" customHeight="1" thickBot="1" x14ac:dyDescent="0.25">
      <c r="A11" s="33" t="s">
        <v>205</v>
      </c>
      <c r="C11" s="145">
        <v>0</v>
      </c>
      <c r="D11" s="96"/>
      <c r="E11" s="145">
        <v>102000000</v>
      </c>
      <c r="F11" s="96"/>
      <c r="G11" s="145">
        <v>-2045000</v>
      </c>
      <c r="H11" s="96"/>
      <c r="I11" s="145">
        <f>C11+E11+G11</f>
        <v>99955000</v>
      </c>
      <c r="J11" s="11"/>
      <c r="K11" s="61">
        <f>I11/$M$9*100</f>
        <v>1.9738805042550387E-3</v>
      </c>
      <c r="M11" s="10"/>
    </row>
    <row r="12" spans="1:13" ht="39.75" customHeight="1" thickBot="1" x14ac:dyDescent="0.25">
      <c r="A12" s="33"/>
      <c r="C12" s="146">
        <f>SUM(C9:C11)</f>
        <v>306300846</v>
      </c>
      <c r="D12" s="96"/>
      <c r="E12" s="146">
        <f>SUM(E9:E11)</f>
        <v>77612221975</v>
      </c>
      <c r="F12" s="96"/>
      <c r="G12" s="146">
        <f>SUM(G9:G11)</f>
        <v>-77538046858</v>
      </c>
      <c r="H12" s="96"/>
      <c r="I12" s="146">
        <f>SUM(I9:I11)</f>
        <v>380475963</v>
      </c>
      <c r="J12" s="11"/>
      <c r="K12" s="60">
        <f>SUM(K9:K11)</f>
        <v>7.5135219419074726E-3</v>
      </c>
      <c r="M12" s="5"/>
    </row>
    <row r="13" spans="1:13" ht="13.5" thickTop="1" x14ac:dyDescent="0.2"/>
    <row r="14" spans="1:13" ht="22.5" hidden="1" x14ac:dyDescent="0.2">
      <c r="C14" s="10">
        <v>306300846</v>
      </c>
      <c r="D14" s="10"/>
      <c r="E14" s="10">
        <v>77612221975</v>
      </c>
      <c r="F14" s="10"/>
      <c r="G14" s="10">
        <f>-77538046858</f>
        <v>-77538046858</v>
      </c>
      <c r="H14" s="10"/>
      <c r="I14" s="10">
        <v>380475963</v>
      </c>
      <c r="K14" s="59">
        <v>0.01</v>
      </c>
    </row>
    <row r="15" spans="1:13" ht="22.5" hidden="1" x14ac:dyDescent="0.2">
      <c r="C15" s="10">
        <f>C14-C12</f>
        <v>0</v>
      </c>
      <c r="D15" s="10"/>
      <c r="E15" s="10">
        <f>E14-E12</f>
        <v>0</v>
      </c>
      <c r="F15" s="10"/>
      <c r="G15" s="10">
        <f>G14-G12</f>
        <v>0</v>
      </c>
      <c r="H15" s="10"/>
      <c r="I15" s="10">
        <f>I14-I12</f>
        <v>0</v>
      </c>
      <c r="K15" s="59">
        <f>K14-K12</f>
        <v>2.4864780580925276E-3</v>
      </c>
    </row>
    <row r="16" spans="1:13" ht="22.5" hidden="1" x14ac:dyDescent="0.2">
      <c r="C16" s="10"/>
      <c r="D16" s="10"/>
      <c r="E16" s="10"/>
      <c r="F16" s="10"/>
      <c r="G16" s="10"/>
      <c r="H16" s="10"/>
      <c r="I16" s="10">
        <f>C12+E12+G12-I12</f>
        <v>0</v>
      </c>
      <c r="K16" s="59"/>
    </row>
    <row r="17" spans="1:11" ht="22.5" x14ac:dyDescent="0.2">
      <c r="C17" s="10"/>
      <c r="D17" s="10"/>
      <c r="E17" s="10"/>
      <c r="F17" s="10"/>
      <c r="G17" s="10"/>
      <c r="H17" s="10"/>
      <c r="I17" s="10"/>
      <c r="K17" s="59"/>
    </row>
    <row r="18" spans="1:11" ht="18.75" x14ac:dyDescent="0.2">
      <c r="A18" s="57"/>
    </row>
  </sheetData>
  <sortState xmlns:xlrd2="http://schemas.microsoft.com/office/spreadsheetml/2017/richdata2" ref="A9:K10">
    <sortCondition descending="1" ref="I9:I10"/>
  </sortState>
  <mergeCells count="7">
    <mergeCell ref="A1:K1"/>
    <mergeCell ref="A2:K2"/>
    <mergeCell ref="A3:K3"/>
    <mergeCell ref="I7:K7"/>
    <mergeCell ref="C6:K6"/>
    <mergeCell ref="A5:K5"/>
    <mergeCell ref="E7:G7"/>
  </mergeCells>
  <pageMargins left="0.39" right="0.39" top="0.39" bottom="0.39" header="0" footer="0"/>
  <pageSetup scale="7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16"/>
  <sheetViews>
    <sheetView rightToLeft="1" view="pageBreakPreview" topLeftCell="A4" zoomScaleNormal="100" zoomScaleSheetLayoutView="100" workbookViewId="0">
      <selection activeCell="A14" sqref="A14:XFD15"/>
    </sheetView>
  </sheetViews>
  <sheetFormatPr defaultColWidth="9.140625" defaultRowHeight="15.75" x14ac:dyDescent="0.4"/>
  <cols>
    <col min="1" max="1" width="70.5703125" style="41" bestFit="1" customWidth="1"/>
    <col min="2" max="2" width="1.42578125" style="41" customWidth="1"/>
    <col min="3" max="3" width="27.28515625" style="41" customWidth="1"/>
    <col min="4" max="4" width="1.42578125" style="41" customWidth="1"/>
    <col min="5" max="5" width="29.42578125" style="41" customWidth="1"/>
    <col min="6" max="6" width="1.42578125" style="16" customWidth="1"/>
    <col min="7" max="7" width="33.42578125" style="16" customWidth="1"/>
    <col min="8" max="8" width="1.42578125" style="16" customWidth="1"/>
    <col min="9" max="9" width="33" style="16" customWidth="1"/>
    <col min="10" max="10" width="1.42578125" style="16" customWidth="1"/>
    <col min="11" max="11" width="21.140625" style="16" hidden="1" customWidth="1"/>
    <col min="12" max="16384" width="9.140625" style="16"/>
  </cols>
  <sheetData>
    <row r="1" spans="1:11" ht="39" customHeight="1" x14ac:dyDescent="0.4">
      <c r="A1" s="170" t="str">
        <f>سهام!A1</f>
        <v>صندوق سرمایه‌گذاری بخشی افق دماوند</v>
      </c>
      <c r="B1" s="170"/>
      <c r="C1" s="170"/>
      <c r="D1" s="170"/>
      <c r="E1" s="170"/>
      <c r="F1" s="170"/>
      <c r="G1" s="170"/>
      <c r="H1" s="170"/>
      <c r="I1" s="170"/>
    </row>
    <row r="2" spans="1:11" ht="39" customHeight="1" x14ac:dyDescent="0.4">
      <c r="A2" s="170" t="s">
        <v>29</v>
      </c>
      <c r="B2" s="170"/>
      <c r="C2" s="170"/>
      <c r="D2" s="170"/>
      <c r="E2" s="170"/>
      <c r="F2" s="170"/>
      <c r="G2" s="170"/>
      <c r="H2" s="170"/>
      <c r="I2" s="170"/>
    </row>
    <row r="3" spans="1:11" ht="39" customHeight="1" x14ac:dyDescent="0.4">
      <c r="A3" s="170" t="s">
        <v>206</v>
      </c>
      <c r="B3" s="170"/>
      <c r="C3" s="170"/>
      <c r="D3" s="170"/>
      <c r="E3" s="170"/>
      <c r="F3" s="170"/>
      <c r="G3" s="170"/>
      <c r="H3" s="170"/>
      <c r="I3" s="170"/>
    </row>
    <row r="4" spans="1:11" ht="39" customHeight="1" x14ac:dyDescent="0.4"/>
    <row r="5" spans="1:11" ht="39" customHeight="1" x14ac:dyDescent="0.4">
      <c r="A5" s="171" t="s">
        <v>213</v>
      </c>
      <c r="B5" s="171"/>
      <c r="C5" s="171"/>
      <c r="D5" s="171"/>
      <c r="E5" s="171"/>
      <c r="F5" s="171"/>
      <c r="G5" s="171"/>
      <c r="H5" s="171"/>
      <c r="I5" s="171"/>
    </row>
    <row r="6" spans="1:11" ht="39" customHeight="1" x14ac:dyDescent="0.4">
      <c r="C6" s="172" t="s">
        <v>52</v>
      </c>
      <c r="D6" s="172"/>
      <c r="E6" s="172"/>
      <c r="F6" s="172"/>
      <c r="G6" s="172"/>
      <c r="H6" s="172"/>
      <c r="I6" s="172"/>
    </row>
    <row r="7" spans="1:11" ht="39" customHeight="1" thickBot="1" x14ac:dyDescent="0.7">
      <c r="A7" s="31" t="s">
        <v>30</v>
      </c>
      <c r="B7" s="51"/>
      <c r="C7" s="31" t="s">
        <v>31</v>
      </c>
      <c r="D7" s="51"/>
      <c r="E7" s="31" t="s">
        <v>26</v>
      </c>
      <c r="F7" s="25"/>
      <c r="G7" s="24" t="s">
        <v>32</v>
      </c>
      <c r="H7" s="25"/>
      <c r="I7" s="24" t="s">
        <v>33</v>
      </c>
    </row>
    <row r="8" spans="1:11" ht="39" customHeight="1" x14ac:dyDescent="0.4">
      <c r="A8" s="43" t="s">
        <v>214</v>
      </c>
      <c r="C8" s="52" t="s">
        <v>56</v>
      </c>
      <c r="E8" s="34">
        <f>'2-1'!S110</f>
        <v>2183332177456</v>
      </c>
      <c r="F8" s="21"/>
      <c r="G8" s="12">
        <f>E8/$E$12</f>
        <v>0.98189080073227875</v>
      </c>
      <c r="H8" s="21"/>
      <c r="I8" s="12">
        <f>E8/$K$8</f>
        <v>0.88297877460964136</v>
      </c>
      <c r="K8" s="10">
        <v>2472689310591</v>
      </c>
    </row>
    <row r="9" spans="1:11" ht="39" customHeight="1" x14ac:dyDescent="0.4">
      <c r="A9" s="43" t="s">
        <v>215</v>
      </c>
      <c r="C9" s="52" t="s">
        <v>34</v>
      </c>
      <c r="E9" s="34">
        <f>'2-2'!S11</f>
        <v>37993720223</v>
      </c>
      <c r="F9" s="21"/>
      <c r="G9" s="12">
        <f>E9/$E$12</f>
        <v>1.7086582040863753E-2</v>
      </c>
      <c r="H9" s="21"/>
      <c r="I9" s="12">
        <f>E9/$K$8</f>
        <v>1.5365343337015957E-2</v>
      </c>
      <c r="K9" s="10"/>
    </row>
    <row r="10" spans="1:11" ht="39" customHeight="1" x14ac:dyDescent="0.4">
      <c r="A10" s="43" t="s">
        <v>216</v>
      </c>
      <c r="C10" s="52" t="s">
        <v>57</v>
      </c>
      <c r="E10" s="34">
        <f>'2-3'!G14</f>
        <v>1824081</v>
      </c>
      <c r="F10" s="21"/>
      <c r="G10" s="12">
        <f>E10/$E$12</f>
        <v>8.2032792452930822E-7</v>
      </c>
      <c r="H10" s="21"/>
      <c r="I10" s="12">
        <f>E10/$K$8</f>
        <v>7.3769114145764819E-7</v>
      </c>
    </row>
    <row r="11" spans="1:11" ht="39" customHeight="1" thickBot="1" x14ac:dyDescent="0.45">
      <c r="A11" s="43" t="s">
        <v>35</v>
      </c>
      <c r="C11" s="52" t="s">
        <v>68</v>
      </c>
      <c r="E11" s="36">
        <f>'2-4'!E10</f>
        <v>2272067369</v>
      </c>
      <c r="F11" s="21"/>
      <c r="G11" s="13">
        <f>E11/$E$12</f>
        <v>1.0217968989329619E-3</v>
      </c>
      <c r="H11" s="21"/>
      <c r="I11" s="12">
        <f>E11/$K$8</f>
        <v>9.1886488094897406E-4</v>
      </c>
    </row>
    <row r="12" spans="1:11" ht="39" customHeight="1" thickBot="1" x14ac:dyDescent="0.45">
      <c r="A12" s="44" t="s">
        <v>18</v>
      </c>
      <c r="C12" s="53"/>
      <c r="E12" s="47">
        <f>SUM(E8:E11)</f>
        <v>2223599789129</v>
      </c>
      <c r="F12" s="23"/>
      <c r="G12" s="26">
        <f>SUM(G8:G11)</f>
        <v>1</v>
      </c>
      <c r="H12" s="23"/>
      <c r="I12" s="27">
        <f>SUM(I8:I11)</f>
        <v>0.89926372051874781</v>
      </c>
    </row>
    <row r="13" spans="1:11" ht="16.5" thickTop="1" x14ac:dyDescent="0.4"/>
    <row r="14" spans="1:11" ht="22.5" hidden="1" x14ac:dyDescent="0.4">
      <c r="E14" s="34">
        <v>2223599789129</v>
      </c>
    </row>
    <row r="15" spans="1:11" ht="22.5" hidden="1" x14ac:dyDescent="0.4">
      <c r="E15" s="34">
        <f>E14-E12</f>
        <v>0</v>
      </c>
    </row>
    <row r="16" spans="1:11" ht="22.5" x14ac:dyDescent="0.4">
      <c r="E16" s="34"/>
    </row>
  </sheetData>
  <mergeCells count="5">
    <mergeCell ref="A1:I1"/>
    <mergeCell ref="A2:I2"/>
    <mergeCell ref="A3:I3"/>
    <mergeCell ref="C6:I6"/>
    <mergeCell ref="A5:I5"/>
  </mergeCells>
  <pageMargins left="0.39" right="0.39" top="0.39" bottom="0.39" header="0" footer="0"/>
  <pageSetup scale="6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129"/>
  <sheetViews>
    <sheetView rightToLeft="1" view="pageBreakPreview" topLeftCell="A67" zoomScale="73" zoomScaleNormal="100" zoomScaleSheetLayoutView="73" workbookViewId="0">
      <selection activeCell="K97" sqref="K97"/>
    </sheetView>
  </sheetViews>
  <sheetFormatPr defaultColWidth="9.140625" defaultRowHeight="15.75" x14ac:dyDescent="0.4"/>
  <cols>
    <col min="1" max="1" width="53.140625" style="41" customWidth="1"/>
    <col min="2" max="2" width="1.42578125" style="41" customWidth="1"/>
    <col min="3" max="3" width="28.7109375" style="118" customWidth="1"/>
    <col min="4" max="4" width="1.42578125" style="118" customWidth="1"/>
    <col min="5" max="5" width="26.85546875" style="118" customWidth="1"/>
    <col min="6" max="6" width="1.42578125" style="118" customWidth="1"/>
    <col min="7" max="7" width="28.42578125" style="118" customWidth="1"/>
    <col min="8" max="8" width="1.42578125" style="118" customWidth="1"/>
    <col min="9" max="9" width="29.28515625" style="118" customWidth="1"/>
    <col min="10" max="10" width="1.42578125" style="16" customWidth="1"/>
    <col min="11" max="11" width="30.28515625" style="16" customWidth="1"/>
    <col min="12" max="12" width="1.42578125" style="16" customWidth="1"/>
    <col min="13" max="13" width="26.5703125" style="118" customWidth="1"/>
    <col min="14" max="14" width="1.42578125" style="118" customWidth="1"/>
    <col min="15" max="15" width="25.42578125" style="118" customWidth="1"/>
    <col min="16" max="16" width="1.42578125" style="118" customWidth="1"/>
    <col min="17" max="17" width="26.28515625" style="118" customWidth="1"/>
    <col min="18" max="18" width="1.42578125" style="118" customWidth="1"/>
    <col min="19" max="19" width="26.5703125" style="118" customWidth="1"/>
    <col min="20" max="20" width="1.42578125" style="16" customWidth="1"/>
    <col min="21" max="21" width="24.42578125" style="16" bestFit="1" customWidth="1"/>
    <col min="22" max="22" width="1.42578125" style="16" customWidth="1"/>
    <col min="23" max="23" width="20" style="16" bestFit="1" customWidth="1"/>
    <col min="24" max="16384" width="9.140625" style="16"/>
  </cols>
  <sheetData>
    <row r="1" spans="1:21" ht="39" customHeight="1" x14ac:dyDescent="0.4">
      <c r="A1" s="170" t="str">
        <f>سهام!A1</f>
        <v>صندوق سرمایه‌گذاری بخشی افق دماوند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</row>
    <row r="2" spans="1:21" ht="39" customHeight="1" x14ac:dyDescent="0.4">
      <c r="A2" s="170" t="str">
        <f>درآمد!A2</f>
        <v>صورت وضعیت درآمدها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</row>
    <row r="3" spans="1:21" ht="39" customHeight="1" x14ac:dyDescent="0.4">
      <c r="A3" s="170" t="str">
        <f>درآمد!A3</f>
        <v>دوره یک ماهه منتهی به 30 مهر 1405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</row>
    <row r="4" spans="1:21" ht="39" customHeight="1" x14ac:dyDescent="0.4"/>
    <row r="5" spans="1:21" ht="39" customHeight="1" x14ac:dyDescent="0.4">
      <c r="A5" s="171" t="s">
        <v>217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</row>
    <row r="6" spans="1:21" ht="39" customHeight="1" x14ac:dyDescent="0.4">
      <c r="A6" s="30"/>
      <c r="B6" s="30"/>
      <c r="C6" s="166" t="s">
        <v>52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</row>
    <row r="7" spans="1:21" ht="39" customHeight="1" thickBot="1" x14ac:dyDescent="0.45">
      <c r="C7" s="173" t="s">
        <v>207</v>
      </c>
      <c r="D7" s="173"/>
      <c r="E7" s="173"/>
      <c r="F7" s="173"/>
      <c r="G7" s="173"/>
      <c r="H7" s="173"/>
      <c r="I7" s="173"/>
      <c r="J7" s="173"/>
      <c r="K7" s="173"/>
      <c r="L7" s="150"/>
      <c r="M7" s="173" t="s">
        <v>208</v>
      </c>
      <c r="N7" s="173"/>
      <c r="O7" s="173"/>
      <c r="P7" s="173"/>
      <c r="Q7" s="173"/>
      <c r="R7" s="173"/>
      <c r="S7" s="173"/>
      <c r="T7" s="173"/>
      <c r="U7" s="173"/>
    </row>
    <row r="8" spans="1:21" ht="39" customHeight="1" thickBot="1" x14ac:dyDescent="0.7">
      <c r="A8" s="174" t="s">
        <v>36</v>
      </c>
      <c r="B8" s="50"/>
      <c r="C8" s="138" t="s">
        <v>37</v>
      </c>
      <c r="D8" s="142"/>
      <c r="E8" s="138" t="s">
        <v>38</v>
      </c>
      <c r="F8" s="142"/>
      <c r="G8" s="138" t="s">
        <v>39</v>
      </c>
      <c r="H8" s="142"/>
      <c r="I8" s="176" t="s">
        <v>18</v>
      </c>
      <c r="J8" s="176"/>
      <c r="K8" s="176"/>
      <c r="L8" s="28"/>
      <c r="M8" s="138" t="s">
        <v>37</v>
      </c>
      <c r="N8" s="142"/>
      <c r="O8" s="138" t="s">
        <v>38</v>
      </c>
      <c r="P8" s="142"/>
      <c r="Q8" s="138" t="s">
        <v>39</v>
      </c>
      <c r="R8" s="142"/>
      <c r="S8" s="176" t="s">
        <v>18</v>
      </c>
      <c r="T8" s="176"/>
      <c r="U8" s="176"/>
    </row>
    <row r="9" spans="1:21" ht="39" customHeight="1" thickBot="1" x14ac:dyDescent="0.7">
      <c r="A9" s="175"/>
      <c r="B9" s="50"/>
      <c r="C9" s="143" t="s">
        <v>59</v>
      </c>
      <c r="D9" s="138"/>
      <c r="E9" s="143" t="s">
        <v>60</v>
      </c>
      <c r="F9" s="138"/>
      <c r="G9" s="143" t="s">
        <v>61</v>
      </c>
      <c r="H9" s="142"/>
      <c r="I9" s="143" t="s">
        <v>26</v>
      </c>
      <c r="J9" s="28"/>
      <c r="K9" s="9" t="s">
        <v>32</v>
      </c>
      <c r="L9" s="28"/>
      <c r="M9" s="143" t="s">
        <v>59</v>
      </c>
      <c r="N9" s="138"/>
      <c r="O9" s="143" t="s">
        <v>60</v>
      </c>
      <c r="P9" s="138"/>
      <c r="Q9" s="143" t="s">
        <v>61</v>
      </c>
      <c r="R9" s="142"/>
      <c r="S9" s="143" t="s">
        <v>26</v>
      </c>
      <c r="T9" s="28"/>
      <c r="U9" s="9" t="s">
        <v>32</v>
      </c>
    </row>
    <row r="10" spans="1:21" ht="39" customHeight="1" x14ac:dyDescent="0.4">
      <c r="A10" s="33" t="s">
        <v>102</v>
      </c>
      <c r="C10" s="10">
        <v>0</v>
      </c>
      <c r="D10" s="10"/>
      <c r="E10" s="10">
        <f>VLOOKUP(A10,'درآمد ناشی از تغییر قیمت '!A:Q,9,0)</f>
        <v>-26432002058</v>
      </c>
      <c r="F10" s="10"/>
      <c r="G10" s="10">
        <f>VLOOKUP(A10,'درآمد ناشی از فروش'!A:Q,9,0)</f>
        <v>7667092397</v>
      </c>
      <c r="H10" s="10"/>
      <c r="I10" s="10">
        <f>C10+E10+G10</f>
        <v>-18764909661</v>
      </c>
      <c r="J10" s="21"/>
      <c r="K10" s="58">
        <f t="shared" ref="K10:K41" si="0">I10/$I$110*100</f>
        <v>-2.8348522403617484</v>
      </c>
      <c r="L10" s="21"/>
      <c r="M10" s="10">
        <v>24959687200</v>
      </c>
      <c r="N10" s="10"/>
      <c r="O10" s="10">
        <v>160113714925</v>
      </c>
      <c r="P10" s="10"/>
      <c r="Q10" s="10">
        <v>7667092397</v>
      </c>
      <c r="R10" s="10"/>
      <c r="S10" s="10">
        <f>M10+O10+Q10</f>
        <v>192740494522</v>
      </c>
      <c r="T10" s="21"/>
      <c r="U10" s="58">
        <f t="shared" ref="U10:U41" si="1">S10/$S$110*100</f>
        <v>8.8278135829326523</v>
      </c>
    </row>
    <row r="11" spans="1:21" ht="39" customHeight="1" x14ac:dyDescent="0.4">
      <c r="A11" s="33" t="s">
        <v>16</v>
      </c>
      <c r="C11" s="10">
        <v>0</v>
      </c>
      <c r="D11" s="10"/>
      <c r="E11" s="10">
        <f>VLOOKUP(A11,'درآمد ناشی از تغییر قیمت '!A:Q,9,0)</f>
        <v>150997583264</v>
      </c>
      <c r="F11" s="10"/>
      <c r="G11" s="10">
        <f>VLOOKUP(A11,'درآمد ناشی از فروش'!A:Q,9,0)</f>
        <v>2665574829</v>
      </c>
      <c r="H11" s="10"/>
      <c r="I11" s="10">
        <f t="shared" ref="I11:I109" si="2">C11+E11+G11</f>
        <v>153663158093</v>
      </c>
      <c r="J11" s="21"/>
      <c r="K11" s="58">
        <f t="shared" si="0"/>
        <v>23.214199047616859</v>
      </c>
      <c r="L11" s="21"/>
      <c r="M11" s="10">
        <v>24078867000</v>
      </c>
      <c r="N11" s="10"/>
      <c r="O11" s="10">
        <v>309516773893</v>
      </c>
      <c r="P11" s="10"/>
      <c r="Q11" s="10">
        <v>36030415582</v>
      </c>
      <c r="R11" s="10"/>
      <c r="S11" s="10">
        <f t="shared" ref="S11:S79" si="3">M11+O11+Q11</f>
        <v>369626056475</v>
      </c>
      <c r="T11" s="21"/>
      <c r="U11" s="58">
        <f t="shared" si="1"/>
        <v>16.929446663754348</v>
      </c>
    </row>
    <row r="12" spans="1:21" ht="39" customHeight="1" x14ac:dyDescent="0.4">
      <c r="A12" s="33" t="s">
        <v>103</v>
      </c>
      <c r="C12" s="10">
        <v>0</v>
      </c>
      <c r="D12" s="10"/>
      <c r="E12" s="10">
        <f>VLOOKUP(A12,'درآمد ناشی از تغییر قیمت '!A:Q,9,0)</f>
        <v>64896228345</v>
      </c>
      <c r="F12" s="10"/>
      <c r="G12" s="10">
        <f>VLOOKUP(A12,'درآمد ناشی از فروش'!A:Q,9,0)</f>
        <v>1470430784</v>
      </c>
      <c r="H12" s="10"/>
      <c r="I12" s="10">
        <f t="shared" si="2"/>
        <v>66366659129</v>
      </c>
      <c r="J12" s="21"/>
      <c r="K12" s="58">
        <f t="shared" si="0"/>
        <v>10.026143249076744</v>
      </c>
      <c r="L12" s="21"/>
      <c r="M12" s="10">
        <v>3780000000</v>
      </c>
      <c r="N12" s="10"/>
      <c r="O12" s="10">
        <v>192788839965</v>
      </c>
      <c r="P12" s="10"/>
      <c r="Q12" s="10">
        <v>1470416866</v>
      </c>
      <c r="R12" s="10"/>
      <c r="S12" s="10">
        <f t="shared" si="3"/>
        <v>198039256831</v>
      </c>
      <c r="T12" s="21"/>
      <c r="U12" s="58">
        <f t="shared" si="1"/>
        <v>9.0705051148814952</v>
      </c>
    </row>
    <row r="13" spans="1:21" ht="39" customHeight="1" x14ac:dyDescent="0.4">
      <c r="A13" s="33" t="s">
        <v>104</v>
      </c>
      <c r="C13" s="10">
        <v>0</v>
      </c>
      <c r="D13" s="10"/>
      <c r="E13" s="10">
        <f>VLOOKUP(A13,'درآمد ناشی از تغییر قیمت '!A:Q,9,0)</f>
        <v>83247352276</v>
      </c>
      <c r="F13" s="10"/>
      <c r="G13" s="10">
        <v>0</v>
      </c>
      <c r="H13" s="10"/>
      <c r="I13" s="10">
        <f t="shared" si="2"/>
        <v>83247352276</v>
      </c>
      <c r="J13" s="21"/>
      <c r="K13" s="58">
        <f t="shared" si="0"/>
        <v>12.576343151508995</v>
      </c>
      <c r="L13" s="21"/>
      <c r="M13" s="10">
        <v>15689949600</v>
      </c>
      <c r="N13" s="10"/>
      <c r="O13" s="10">
        <v>207270637415</v>
      </c>
      <c r="P13" s="10"/>
      <c r="Q13" s="10">
        <v>0</v>
      </c>
      <c r="R13" s="10"/>
      <c r="S13" s="10">
        <f t="shared" si="3"/>
        <v>222960587015</v>
      </c>
      <c r="T13" s="21"/>
      <c r="U13" s="58">
        <f t="shared" si="1"/>
        <v>10.211940689427834</v>
      </c>
    </row>
    <row r="14" spans="1:21" ht="39" customHeight="1" x14ac:dyDescent="0.4">
      <c r="A14" s="33" t="s">
        <v>14</v>
      </c>
      <c r="C14" s="10">
        <v>0</v>
      </c>
      <c r="D14" s="10"/>
      <c r="E14" s="10">
        <f>VLOOKUP(A14,'درآمد ناشی از تغییر قیمت '!A:Q,9,0)</f>
        <v>-39440793137</v>
      </c>
      <c r="F14" s="10"/>
      <c r="G14" s="10">
        <f>VLOOKUP(A14,'درآمد ناشی از فروش'!A:Q,9,0)</f>
        <v>1171147221</v>
      </c>
      <c r="H14" s="10"/>
      <c r="I14" s="10">
        <f t="shared" si="2"/>
        <v>-38269645916</v>
      </c>
      <c r="J14" s="21"/>
      <c r="K14" s="58">
        <f t="shared" si="0"/>
        <v>-5.7814715563646351</v>
      </c>
      <c r="L14" s="21"/>
      <c r="M14" s="10">
        <v>10512829250</v>
      </c>
      <c r="N14" s="10"/>
      <c r="O14" s="10">
        <v>62633451719</v>
      </c>
      <c r="P14" s="10"/>
      <c r="Q14" s="10">
        <v>19166369617</v>
      </c>
      <c r="R14" s="10"/>
      <c r="S14" s="10">
        <f t="shared" si="3"/>
        <v>92312650586</v>
      </c>
      <c r="T14" s="21"/>
      <c r="U14" s="58">
        <f t="shared" si="1"/>
        <v>4.228062570559552</v>
      </c>
    </row>
    <row r="15" spans="1:21" ht="39" customHeight="1" x14ac:dyDescent="0.4">
      <c r="A15" s="33" t="s">
        <v>17</v>
      </c>
      <c r="C15" s="10">
        <v>0</v>
      </c>
      <c r="D15" s="10"/>
      <c r="E15" s="10">
        <f>VLOOKUP(A15,'درآمد ناشی از تغییر قیمت '!A:Q,9,0)</f>
        <v>9991042973</v>
      </c>
      <c r="F15" s="10"/>
      <c r="G15" s="10">
        <f>VLOOKUP(A15,'درآمد ناشی از فروش'!A:Q,9,0)</f>
        <v>13140274984</v>
      </c>
      <c r="H15" s="10"/>
      <c r="I15" s="10">
        <f t="shared" si="2"/>
        <v>23131317957</v>
      </c>
      <c r="J15" s="21"/>
      <c r="K15" s="58">
        <f t="shared" si="0"/>
        <v>3.4944942297913997</v>
      </c>
      <c r="L15" s="21"/>
      <c r="M15" s="10">
        <v>0</v>
      </c>
      <c r="N15" s="10"/>
      <c r="O15" s="10">
        <v>79769530929</v>
      </c>
      <c r="P15" s="10"/>
      <c r="Q15" s="10">
        <v>17335502005</v>
      </c>
      <c r="R15" s="10"/>
      <c r="S15" s="10">
        <f t="shared" si="3"/>
        <v>97105032934</v>
      </c>
      <c r="T15" s="21"/>
      <c r="U15" s="58">
        <f t="shared" si="1"/>
        <v>4.4475611149168319</v>
      </c>
    </row>
    <row r="16" spans="1:21" ht="39" customHeight="1" x14ac:dyDescent="0.4">
      <c r="A16" s="33" t="s">
        <v>108</v>
      </c>
      <c r="C16" s="10">
        <v>0</v>
      </c>
      <c r="D16" s="10"/>
      <c r="E16" s="10">
        <f>VLOOKUP(A16,'درآمد ناشی از تغییر قیمت '!A:Q,9,0)</f>
        <v>27419508214</v>
      </c>
      <c r="F16" s="10"/>
      <c r="G16" s="10">
        <v>0</v>
      </c>
      <c r="H16" s="10"/>
      <c r="I16" s="10">
        <f t="shared" si="2"/>
        <v>27419508214</v>
      </c>
      <c r="J16" s="21"/>
      <c r="K16" s="58">
        <f t="shared" si="0"/>
        <v>4.1423196644333293</v>
      </c>
      <c r="L16" s="21"/>
      <c r="M16" s="10">
        <v>3711101900</v>
      </c>
      <c r="N16" s="10"/>
      <c r="O16" s="10">
        <v>84447052050</v>
      </c>
      <c r="P16" s="10"/>
      <c r="Q16" s="10">
        <v>0</v>
      </c>
      <c r="R16" s="10"/>
      <c r="S16" s="10">
        <f t="shared" si="3"/>
        <v>88158153950</v>
      </c>
      <c r="T16" s="21"/>
      <c r="U16" s="58">
        <f t="shared" si="1"/>
        <v>4.0377801811504987</v>
      </c>
    </row>
    <row r="17" spans="1:21" ht="39" customHeight="1" x14ac:dyDescent="0.4">
      <c r="A17" s="33" t="s">
        <v>107</v>
      </c>
      <c r="C17" s="10">
        <v>0</v>
      </c>
      <c r="D17" s="10"/>
      <c r="E17" s="10">
        <f>VLOOKUP(A17,'درآمد ناشی از تغییر قیمت '!A:Q,9,0)</f>
        <v>12329863529</v>
      </c>
      <c r="F17" s="10"/>
      <c r="G17" s="10">
        <f>VLOOKUP(A17,'درآمد ناشی از فروش'!A:Q,9,0)</f>
        <v>1954756989</v>
      </c>
      <c r="H17" s="10"/>
      <c r="I17" s="10">
        <f t="shared" si="2"/>
        <v>14284620518</v>
      </c>
      <c r="J17" s="21"/>
      <c r="K17" s="58">
        <f t="shared" si="0"/>
        <v>2.1580060447789919</v>
      </c>
      <c r="L17" s="21"/>
      <c r="M17" s="10">
        <v>9349750355</v>
      </c>
      <c r="N17" s="10"/>
      <c r="O17" s="10">
        <v>50728047457</v>
      </c>
      <c r="P17" s="10"/>
      <c r="Q17" s="10">
        <v>4191513978</v>
      </c>
      <c r="R17" s="10"/>
      <c r="S17" s="10">
        <f t="shared" si="3"/>
        <v>64269311790</v>
      </c>
      <c r="T17" s="21"/>
      <c r="U17" s="58">
        <f t="shared" si="1"/>
        <v>2.9436341594564897</v>
      </c>
    </row>
    <row r="18" spans="1:21" ht="39" customHeight="1" x14ac:dyDescent="0.4">
      <c r="A18" s="33" t="s">
        <v>105</v>
      </c>
      <c r="C18" s="10">
        <v>0</v>
      </c>
      <c r="D18" s="10"/>
      <c r="E18" s="10">
        <f>VLOOKUP(A18,'درآمد ناشی از تغییر قیمت '!A:Q,9,0)</f>
        <v>21907026648</v>
      </c>
      <c r="F18" s="10"/>
      <c r="G18" s="10">
        <v>0</v>
      </c>
      <c r="H18" s="10"/>
      <c r="I18" s="10">
        <f t="shared" si="2"/>
        <v>21907026648</v>
      </c>
      <c r="J18" s="21"/>
      <c r="K18" s="58">
        <f t="shared" si="0"/>
        <v>3.3095381056813351</v>
      </c>
      <c r="L18" s="21"/>
      <c r="M18" s="10">
        <v>0</v>
      </c>
      <c r="N18" s="10"/>
      <c r="O18" s="10">
        <v>56260261043</v>
      </c>
      <c r="P18" s="10"/>
      <c r="Q18" s="10">
        <v>0</v>
      </c>
      <c r="R18" s="10"/>
      <c r="S18" s="10">
        <f t="shared" si="3"/>
        <v>56260261043</v>
      </c>
      <c r="T18" s="21"/>
      <c r="U18" s="58">
        <f t="shared" si="1"/>
        <v>2.57680721348384</v>
      </c>
    </row>
    <row r="19" spans="1:21" ht="39" customHeight="1" x14ac:dyDescent="0.4">
      <c r="A19" s="33" t="s">
        <v>15</v>
      </c>
      <c r="C19" s="10">
        <v>0</v>
      </c>
      <c r="D19" s="10"/>
      <c r="E19" s="10">
        <f>VLOOKUP(A19,'درآمد ناشی از تغییر قیمت '!A:Q,9,0)</f>
        <v>9044477754</v>
      </c>
      <c r="F19" s="10"/>
      <c r="G19" s="10">
        <f>VLOOKUP(A19,'درآمد ناشی از فروش'!A:Q,9,0)</f>
        <v>5526404839</v>
      </c>
      <c r="H19" s="10"/>
      <c r="I19" s="10">
        <f t="shared" si="2"/>
        <v>14570882593</v>
      </c>
      <c r="J19" s="21"/>
      <c r="K19" s="58">
        <f t="shared" si="0"/>
        <v>2.2012522260452383</v>
      </c>
      <c r="L19" s="21"/>
      <c r="M19" s="10">
        <v>9686558400</v>
      </c>
      <c r="N19" s="10"/>
      <c r="O19" s="10">
        <v>41775206686</v>
      </c>
      <c r="P19" s="10"/>
      <c r="Q19" s="10">
        <v>6042217560</v>
      </c>
      <c r="R19" s="10"/>
      <c r="S19" s="10">
        <f t="shared" si="3"/>
        <v>57503982646</v>
      </c>
      <c r="T19" s="21"/>
      <c r="U19" s="58">
        <f t="shared" si="1"/>
        <v>2.6337715918703286</v>
      </c>
    </row>
    <row r="20" spans="1:21" ht="39" customHeight="1" x14ac:dyDescent="0.4">
      <c r="A20" s="33" t="s">
        <v>109</v>
      </c>
      <c r="C20" s="10">
        <v>0</v>
      </c>
      <c r="D20" s="10"/>
      <c r="E20" s="10">
        <f>VLOOKUP(A20,'درآمد ناشی از تغییر قیمت '!A:Q,9,0)</f>
        <v>26232257750</v>
      </c>
      <c r="F20" s="10"/>
      <c r="G20" s="10">
        <f>VLOOKUP(A20,'درآمد ناشی از فروش'!A:Q,9,0)</f>
        <v>598219899</v>
      </c>
      <c r="H20" s="10"/>
      <c r="I20" s="10">
        <f t="shared" si="2"/>
        <v>26830477649</v>
      </c>
      <c r="J20" s="21"/>
      <c r="K20" s="58">
        <f t="shared" si="0"/>
        <v>4.053333644942799</v>
      </c>
      <c r="L20" s="21"/>
      <c r="M20" s="10">
        <v>10159830290</v>
      </c>
      <c r="N20" s="10"/>
      <c r="O20" s="10">
        <v>55697208839</v>
      </c>
      <c r="P20" s="10"/>
      <c r="Q20" s="10">
        <v>2257581542</v>
      </c>
      <c r="R20" s="10"/>
      <c r="S20" s="10">
        <f t="shared" si="3"/>
        <v>68114620671</v>
      </c>
      <c r="T20" s="21"/>
      <c r="U20" s="58">
        <f t="shared" si="1"/>
        <v>3.1197552701470546</v>
      </c>
    </row>
    <row r="21" spans="1:21" ht="39" customHeight="1" x14ac:dyDescent="0.4">
      <c r="A21" s="33" t="s">
        <v>114</v>
      </c>
      <c r="C21" s="10">
        <v>0</v>
      </c>
      <c r="D21" s="10"/>
      <c r="E21" s="10">
        <f>VLOOKUP(A21,'درآمد ناشی از تغییر قیمت '!A:Q,9,0)</f>
        <v>13845738672</v>
      </c>
      <c r="F21" s="10"/>
      <c r="G21" s="10">
        <v>0</v>
      </c>
      <c r="H21" s="10"/>
      <c r="I21" s="10">
        <f t="shared" si="2"/>
        <v>13845738672</v>
      </c>
      <c r="J21" s="21"/>
      <c r="K21" s="58">
        <f t="shared" si="0"/>
        <v>2.0917032910293689</v>
      </c>
      <c r="L21" s="21"/>
      <c r="M21" s="10">
        <v>2292000000</v>
      </c>
      <c r="N21" s="10"/>
      <c r="O21" s="10">
        <v>39089425742</v>
      </c>
      <c r="P21" s="10"/>
      <c r="Q21" s="10">
        <v>0</v>
      </c>
      <c r="R21" s="10"/>
      <c r="S21" s="10">
        <f t="shared" si="3"/>
        <v>41381425742</v>
      </c>
      <c r="T21" s="21"/>
      <c r="U21" s="58">
        <f t="shared" si="1"/>
        <v>1.8953334801403094</v>
      </c>
    </row>
    <row r="22" spans="1:21" ht="39" customHeight="1" x14ac:dyDescent="0.4">
      <c r="A22" s="33" t="s">
        <v>106</v>
      </c>
      <c r="C22" s="10">
        <f>VLOOKUP(A22,'درآمد سود سهام'!A:M,3,0)</f>
        <v>7717290000</v>
      </c>
      <c r="D22" s="10"/>
      <c r="E22" s="10">
        <f>VLOOKUP(A22,'درآمد ناشی از تغییر قیمت '!A:Q,9,0)</f>
        <v>-364649303</v>
      </c>
      <c r="F22" s="10"/>
      <c r="G22" s="10">
        <v>0</v>
      </c>
      <c r="H22" s="10"/>
      <c r="I22" s="10">
        <f t="shared" si="2"/>
        <v>7352640697</v>
      </c>
      <c r="J22" s="21"/>
      <c r="K22" s="58">
        <f t="shared" si="0"/>
        <v>1.1107780601675779</v>
      </c>
      <c r="L22" s="21"/>
      <c r="M22" s="10">
        <v>7717290000</v>
      </c>
      <c r="N22" s="10"/>
      <c r="O22" s="10">
        <v>23678073967</v>
      </c>
      <c r="P22" s="10"/>
      <c r="Q22" s="10">
        <v>0</v>
      </c>
      <c r="R22" s="10"/>
      <c r="S22" s="10">
        <f t="shared" si="3"/>
        <v>31395363967</v>
      </c>
      <c r="T22" s="21"/>
      <c r="U22" s="58">
        <f t="shared" si="1"/>
        <v>1.4379563628096943</v>
      </c>
    </row>
    <row r="23" spans="1:21" ht="39" customHeight="1" x14ac:dyDescent="0.4">
      <c r="A23" s="33" t="s">
        <v>119</v>
      </c>
      <c r="C23" s="10">
        <v>0</v>
      </c>
      <c r="D23" s="10"/>
      <c r="E23" s="10">
        <f>VLOOKUP(A23,'درآمد ناشی از تغییر قیمت '!A:Q,9,0)</f>
        <v>9856983595</v>
      </c>
      <c r="F23" s="10"/>
      <c r="G23" s="10">
        <v>0</v>
      </c>
      <c r="H23" s="10"/>
      <c r="I23" s="10">
        <f t="shared" si="2"/>
        <v>9856983595</v>
      </c>
      <c r="J23" s="21"/>
      <c r="K23" s="58">
        <f t="shared" si="0"/>
        <v>1.4891141248374995</v>
      </c>
      <c r="L23" s="21"/>
      <c r="M23" s="10">
        <v>0</v>
      </c>
      <c r="N23" s="10"/>
      <c r="O23" s="10">
        <v>29740898779</v>
      </c>
      <c r="P23" s="10"/>
      <c r="Q23" s="10">
        <v>0</v>
      </c>
      <c r="R23" s="10"/>
      <c r="S23" s="10">
        <f t="shared" si="3"/>
        <v>29740898779</v>
      </c>
      <c r="T23" s="21"/>
      <c r="U23" s="58">
        <f t="shared" si="1"/>
        <v>1.362179291181145</v>
      </c>
    </row>
    <row r="24" spans="1:21" ht="39" customHeight="1" x14ac:dyDescent="0.4">
      <c r="A24" s="33" t="s">
        <v>13</v>
      </c>
      <c r="C24" s="10">
        <v>0</v>
      </c>
      <c r="D24" s="10"/>
      <c r="E24" s="10">
        <f>VLOOKUP(A24,'درآمد ناشی از تغییر قیمت '!A:Q,9,0)</f>
        <v>3777894656</v>
      </c>
      <c r="F24" s="10"/>
      <c r="G24" s="10">
        <v>0</v>
      </c>
      <c r="H24" s="10"/>
      <c r="I24" s="10">
        <f t="shared" si="2"/>
        <v>3777894656</v>
      </c>
      <c r="J24" s="21"/>
      <c r="K24" s="58">
        <f t="shared" si="0"/>
        <v>0.57073406282743289</v>
      </c>
      <c r="L24" s="21"/>
      <c r="M24" s="10">
        <v>4445123100</v>
      </c>
      <c r="N24" s="10"/>
      <c r="O24" s="10">
        <v>23026386837</v>
      </c>
      <c r="P24" s="10"/>
      <c r="Q24" s="10">
        <v>2209063877</v>
      </c>
      <c r="R24" s="10"/>
      <c r="S24" s="10">
        <f t="shared" si="3"/>
        <v>29680573814</v>
      </c>
      <c r="T24" s="21"/>
      <c r="U24" s="58">
        <f t="shared" si="1"/>
        <v>1.3594163142222158</v>
      </c>
    </row>
    <row r="25" spans="1:21" ht="39" customHeight="1" x14ac:dyDescent="0.4">
      <c r="A25" s="33" t="s">
        <v>112</v>
      </c>
      <c r="C25" s="10">
        <v>0</v>
      </c>
      <c r="D25" s="10"/>
      <c r="E25" s="10">
        <f>VLOOKUP(A25,'درآمد ناشی از تغییر قیمت '!A:Q,9,0)</f>
        <v>24267018853</v>
      </c>
      <c r="F25" s="10"/>
      <c r="G25" s="10">
        <f>VLOOKUP(A25,'درآمد ناشی از فروش'!A:Q,9,0)</f>
        <v>1019855762</v>
      </c>
      <c r="H25" s="10"/>
      <c r="I25" s="10">
        <f t="shared" si="2"/>
        <v>25286874615</v>
      </c>
      <c r="J25" s="21"/>
      <c r="K25" s="58">
        <f t="shared" si="0"/>
        <v>3.8201384631797493</v>
      </c>
      <c r="L25" s="21"/>
      <c r="M25" s="10">
        <v>0</v>
      </c>
      <c r="N25" s="10"/>
      <c r="O25" s="10">
        <v>42997066977</v>
      </c>
      <c r="P25" s="10"/>
      <c r="Q25" s="10">
        <v>1019855762</v>
      </c>
      <c r="R25" s="10"/>
      <c r="S25" s="10">
        <f t="shared" si="3"/>
        <v>44016922739</v>
      </c>
      <c r="T25" s="21"/>
      <c r="U25" s="58">
        <f t="shared" si="1"/>
        <v>2.0160433301673839</v>
      </c>
    </row>
    <row r="26" spans="1:21" ht="39" customHeight="1" x14ac:dyDescent="0.4">
      <c r="A26" s="33" t="s">
        <v>120</v>
      </c>
      <c r="C26" s="10">
        <v>0</v>
      </c>
      <c r="D26" s="10"/>
      <c r="E26" s="10">
        <f>VLOOKUP(A26,'درآمد ناشی از تغییر قیمت '!A:Q,9,0)</f>
        <v>7609839985</v>
      </c>
      <c r="F26" s="10"/>
      <c r="G26" s="10">
        <v>0</v>
      </c>
      <c r="H26" s="10"/>
      <c r="I26" s="10">
        <f t="shared" si="2"/>
        <v>7609839985</v>
      </c>
      <c r="J26" s="21"/>
      <c r="K26" s="58">
        <f t="shared" si="0"/>
        <v>1.1496336683734416</v>
      </c>
      <c r="L26" s="21"/>
      <c r="M26" s="10">
        <v>0</v>
      </c>
      <c r="N26" s="10"/>
      <c r="O26" s="10">
        <v>24299720332</v>
      </c>
      <c r="P26" s="10"/>
      <c r="Q26" s="10">
        <v>0</v>
      </c>
      <c r="R26" s="10"/>
      <c r="S26" s="10">
        <f t="shared" si="3"/>
        <v>24299720332</v>
      </c>
      <c r="T26" s="21"/>
      <c r="U26" s="58">
        <f t="shared" si="1"/>
        <v>1.1129648792294091</v>
      </c>
    </row>
    <row r="27" spans="1:21" ht="39" customHeight="1" x14ac:dyDescent="0.4">
      <c r="A27" s="33" t="s">
        <v>116</v>
      </c>
      <c r="C27" s="10">
        <v>0</v>
      </c>
      <c r="D27" s="10"/>
      <c r="E27" s="10">
        <f>VLOOKUP(A27,'درآمد ناشی از تغییر قیمت '!A:Q,9,0)</f>
        <v>18599053035</v>
      </c>
      <c r="F27" s="10"/>
      <c r="G27" s="10">
        <v>0</v>
      </c>
      <c r="H27" s="10"/>
      <c r="I27" s="10">
        <f t="shared" si="2"/>
        <v>18599053035</v>
      </c>
      <c r="J27" s="21"/>
      <c r="K27" s="58">
        <f t="shared" si="0"/>
        <v>2.8097959498552116</v>
      </c>
      <c r="L27" s="21"/>
      <c r="M27" s="10">
        <v>2318545000</v>
      </c>
      <c r="N27" s="10"/>
      <c r="O27" s="10">
        <v>34560362072</v>
      </c>
      <c r="P27" s="10"/>
      <c r="Q27" s="10">
        <v>0</v>
      </c>
      <c r="R27" s="10"/>
      <c r="S27" s="10">
        <f t="shared" si="3"/>
        <v>36878907072</v>
      </c>
      <c r="T27" s="21"/>
      <c r="U27" s="58">
        <f t="shared" si="1"/>
        <v>1.6891111418039462</v>
      </c>
    </row>
    <row r="28" spans="1:21" ht="39" customHeight="1" x14ac:dyDescent="0.4">
      <c r="A28" s="33" t="s">
        <v>110</v>
      </c>
      <c r="C28" s="10">
        <v>0</v>
      </c>
      <c r="D28" s="10"/>
      <c r="E28" s="10">
        <f>VLOOKUP(A28,'درآمد ناشی از تغییر قیمت '!A:Q,9,0)</f>
        <v>21536077296</v>
      </c>
      <c r="F28" s="10"/>
      <c r="G28" s="10">
        <f>VLOOKUP(A28,'درآمد ناشی از فروش'!A:Q,9,0)</f>
        <v>940395328</v>
      </c>
      <c r="H28" s="10"/>
      <c r="I28" s="10">
        <f t="shared" si="2"/>
        <v>22476472624</v>
      </c>
      <c r="J28" s="21"/>
      <c r="K28" s="58">
        <f t="shared" si="0"/>
        <v>3.3955654423427872</v>
      </c>
      <c r="L28" s="21"/>
      <c r="M28" s="10">
        <v>9048220000</v>
      </c>
      <c r="N28" s="10"/>
      <c r="O28" s="10">
        <v>36555029645</v>
      </c>
      <c r="P28" s="10"/>
      <c r="Q28" s="10">
        <v>891406166</v>
      </c>
      <c r="R28" s="10"/>
      <c r="S28" s="10">
        <f t="shared" si="3"/>
        <v>46494655811</v>
      </c>
      <c r="T28" s="21"/>
      <c r="U28" s="58">
        <f t="shared" si="1"/>
        <v>2.1295273477430805</v>
      </c>
    </row>
    <row r="29" spans="1:21" ht="39" customHeight="1" x14ac:dyDescent="0.4">
      <c r="A29" s="33" t="s">
        <v>113</v>
      </c>
      <c r="C29" s="10">
        <v>0</v>
      </c>
      <c r="D29" s="10"/>
      <c r="E29" s="10">
        <f>VLOOKUP(A29,'درآمد ناشی از تغییر قیمت '!A:Q,9,0)</f>
        <v>2417169720</v>
      </c>
      <c r="F29" s="10"/>
      <c r="G29" s="10">
        <v>0</v>
      </c>
      <c r="H29" s="10"/>
      <c r="I29" s="10">
        <f t="shared" si="2"/>
        <v>2417169720</v>
      </c>
      <c r="J29" s="21"/>
      <c r="K29" s="58">
        <f t="shared" si="0"/>
        <v>0.36516663921479353</v>
      </c>
      <c r="L29" s="21"/>
      <c r="M29" s="10">
        <v>1664600000</v>
      </c>
      <c r="N29" s="10"/>
      <c r="O29" s="10">
        <v>14703227878</v>
      </c>
      <c r="P29" s="10"/>
      <c r="Q29" s="10">
        <v>0</v>
      </c>
      <c r="R29" s="10"/>
      <c r="S29" s="10">
        <f t="shared" si="3"/>
        <v>16367827878</v>
      </c>
      <c r="T29" s="21"/>
      <c r="U29" s="58">
        <f t="shared" si="1"/>
        <v>0.74967190274599693</v>
      </c>
    </row>
    <row r="30" spans="1:21" ht="39" customHeight="1" x14ac:dyDescent="0.4">
      <c r="A30" s="33" t="s">
        <v>124</v>
      </c>
      <c r="C30" s="10">
        <v>0</v>
      </c>
      <c r="D30" s="10"/>
      <c r="E30" s="10">
        <f>VLOOKUP(A30,'درآمد ناشی از تغییر قیمت '!A:Q,9,0)</f>
        <v>5803288039</v>
      </c>
      <c r="F30" s="10"/>
      <c r="G30" s="10">
        <v>0</v>
      </c>
      <c r="H30" s="10"/>
      <c r="I30" s="10">
        <f t="shared" si="2"/>
        <v>5803288039</v>
      </c>
      <c r="J30" s="21"/>
      <c r="K30" s="58">
        <f t="shared" si="0"/>
        <v>0.87671427126641299</v>
      </c>
      <c r="L30" s="21"/>
      <c r="M30" s="10">
        <v>1447204595</v>
      </c>
      <c r="N30" s="10"/>
      <c r="O30" s="10">
        <v>15159609570</v>
      </c>
      <c r="P30" s="10"/>
      <c r="Q30" s="10">
        <v>0</v>
      </c>
      <c r="R30" s="10"/>
      <c r="S30" s="10">
        <f t="shared" si="3"/>
        <v>16606814165</v>
      </c>
      <c r="T30" s="21"/>
      <c r="U30" s="58">
        <f t="shared" si="1"/>
        <v>0.76061784535004284</v>
      </c>
    </row>
    <row r="31" spans="1:21" ht="39" customHeight="1" x14ac:dyDescent="0.4">
      <c r="A31" s="33" t="s">
        <v>111</v>
      </c>
      <c r="C31" s="10">
        <v>0</v>
      </c>
      <c r="D31" s="10"/>
      <c r="E31" s="10">
        <f>VLOOKUP(A31,'درآمد ناشی از تغییر قیمت '!A:Q,9,0)</f>
        <v>-1248562155</v>
      </c>
      <c r="F31" s="10"/>
      <c r="G31" s="10">
        <f>VLOOKUP(A31,'درآمد ناشی از فروش'!A:Q,9,0)</f>
        <v>1122770056</v>
      </c>
      <c r="H31" s="10"/>
      <c r="I31" s="10">
        <f t="shared" si="2"/>
        <v>-125792099</v>
      </c>
      <c r="J31" s="21"/>
      <c r="K31" s="58">
        <f t="shared" si="0"/>
        <v>-1.9003662693410122E-2</v>
      </c>
      <c r="L31" s="21"/>
      <c r="M31" s="10">
        <v>7062721888</v>
      </c>
      <c r="N31" s="10"/>
      <c r="O31" s="10">
        <v>7872337385</v>
      </c>
      <c r="P31" s="10"/>
      <c r="Q31" s="10">
        <v>1516953344</v>
      </c>
      <c r="R31" s="10"/>
      <c r="S31" s="10">
        <f t="shared" si="3"/>
        <v>16452012617</v>
      </c>
      <c r="T31" s="21"/>
      <c r="U31" s="58">
        <f t="shared" si="1"/>
        <v>0.7535276943598086</v>
      </c>
    </row>
    <row r="32" spans="1:21" ht="39" customHeight="1" x14ac:dyDescent="0.4">
      <c r="A32" s="33" t="s">
        <v>128</v>
      </c>
      <c r="C32" s="10">
        <v>0</v>
      </c>
      <c r="D32" s="10"/>
      <c r="E32" s="10">
        <f>VLOOKUP(A32,'درآمد ناشی از تغییر قیمت '!A:Q,9,0)</f>
        <v>1174009401</v>
      </c>
      <c r="F32" s="10"/>
      <c r="G32" s="10">
        <v>0</v>
      </c>
      <c r="H32" s="10"/>
      <c r="I32" s="10">
        <f t="shared" si="2"/>
        <v>1174009401</v>
      </c>
      <c r="J32" s="21"/>
      <c r="K32" s="58">
        <f t="shared" si="0"/>
        <v>0.17735993621901852</v>
      </c>
      <c r="L32" s="21"/>
      <c r="M32" s="10">
        <v>0</v>
      </c>
      <c r="N32" s="10"/>
      <c r="O32" s="10">
        <v>9587343414</v>
      </c>
      <c r="P32" s="10"/>
      <c r="Q32" s="10">
        <v>12843018815</v>
      </c>
      <c r="R32" s="10"/>
      <c r="S32" s="10">
        <f t="shared" si="3"/>
        <v>22430362229</v>
      </c>
      <c r="T32" s="21"/>
      <c r="U32" s="58">
        <f t="shared" si="1"/>
        <v>1.0273453788023987</v>
      </c>
    </row>
    <row r="33" spans="1:21" ht="39" customHeight="1" x14ac:dyDescent="0.4">
      <c r="A33" s="33" t="s">
        <v>126</v>
      </c>
      <c r="C33" s="10">
        <v>0</v>
      </c>
      <c r="D33" s="10"/>
      <c r="E33" s="10">
        <f>VLOOKUP(A33,'درآمد ناشی از تغییر قیمت '!A:Q,9,0)</f>
        <v>6834418100</v>
      </c>
      <c r="F33" s="10"/>
      <c r="G33" s="10">
        <v>0</v>
      </c>
      <c r="H33" s="10"/>
      <c r="I33" s="10">
        <f t="shared" si="2"/>
        <v>6834418100</v>
      </c>
      <c r="J33" s="21"/>
      <c r="K33" s="58">
        <f t="shared" si="0"/>
        <v>1.0324891412944535</v>
      </c>
      <c r="L33" s="21"/>
      <c r="M33" s="10">
        <v>255389550</v>
      </c>
      <c r="N33" s="10"/>
      <c r="O33" s="10">
        <v>14659105566</v>
      </c>
      <c r="P33" s="10"/>
      <c r="Q33" s="10">
        <v>0</v>
      </c>
      <c r="R33" s="10"/>
      <c r="S33" s="10">
        <f t="shared" si="3"/>
        <v>14914495116</v>
      </c>
      <c r="T33" s="21"/>
      <c r="U33" s="58">
        <f t="shared" si="1"/>
        <v>0.68310700817766734</v>
      </c>
    </row>
    <row r="34" spans="1:21" ht="39" customHeight="1" x14ac:dyDescent="0.4">
      <c r="A34" s="33" t="s">
        <v>101</v>
      </c>
      <c r="C34" s="10">
        <v>0</v>
      </c>
      <c r="D34" s="10"/>
      <c r="E34" s="10">
        <f>VLOOKUP(A34,'درآمد ناشی از تغییر قیمت '!A:Q,9,0)</f>
        <v>37106085276</v>
      </c>
      <c r="F34" s="10"/>
      <c r="G34" s="10">
        <f>VLOOKUP(A34,'درآمد ناشی از فروش'!A:Q,9,0)</f>
        <v>5446533717</v>
      </c>
      <c r="H34" s="10"/>
      <c r="I34" s="10">
        <f t="shared" si="2"/>
        <v>42552618993</v>
      </c>
      <c r="J34" s="21"/>
      <c r="K34" s="58">
        <f t="shared" si="0"/>
        <v>6.4285088212429704</v>
      </c>
      <c r="L34" s="21"/>
      <c r="M34" s="10">
        <v>613763400</v>
      </c>
      <c r="N34" s="10"/>
      <c r="O34" s="10">
        <v>44609147319</v>
      </c>
      <c r="P34" s="10"/>
      <c r="Q34" s="10">
        <v>5446533717</v>
      </c>
      <c r="R34" s="10"/>
      <c r="S34" s="10">
        <f t="shared" si="3"/>
        <v>50669444436</v>
      </c>
      <c r="T34" s="21"/>
      <c r="U34" s="58">
        <f t="shared" si="1"/>
        <v>2.3207391417205057</v>
      </c>
    </row>
    <row r="35" spans="1:21" ht="39" customHeight="1" x14ac:dyDescent="0.4">
      <c r="A35" s="33" t="s">
        <v>130</v>
      </c>
      <c r="C35" s="10">
        <v>0</v>
      </c>
      <c r="D35" s="10"/>
      <c r="E35" s="10">
        <f>VLOOKUP(A35,'درآمد ناشی از تغییر قیمت '!A:Q,9,0)</f>
        <v>96388185</v>
      </c>
      <c r="F35" s="10"/>
      <c r="G35" s="10">
        <v>0</v>
      </c>
      <c r="H35" s="10"/>
      <c r="I35" s="10">
        <f t="shared" si="2"/>
        <v>96388185</v>
      </c>
      <c r="J35" s="21"/>
      <c r="K35" s="58">
        <f t="shared" si="0"/>
        <v>1.4561554898372537E-2</v>
      </c>
      <c r="L35" s="21"/>
      <c r="M35" s="10">
        <v>1090336500</v>
      </c>
      <c r="N35" s="10"/>
      <c r="O35" s="10">
        <v>7488771842</v>
      </c>
      <c r="P35" s="10"/>
      <c r="Q35" s="10">
        <v>0</v>
      </c>
      <c r="R35" s="10"/>
      <c r="S35" s="10">
        <f t="shared" si="3"/>
        <v>8579108342</v>
      </c>
      <c r="T35" s="21"/>
      <c r="U35" s="58">
        <f t="shared" si="1"/>
        <v>0.39293646796321685</v>
      </c>
    </row>
    <row r="36" spans="1:21" ht="39" customHeight="1" x14ac:dyDescent="0.4">
      <c r="A36" s="33" t="s">
        <v>11</v>
      </c>
      <c r="C36" s="10">
        <v>0</v>
      </c>
      <c r="D36" s="10"/>
      <c r="E36" s="10">
        <f>VLOOKUP(A36,'درآمد ناشی از تغییر قیمت '!A:Q,9,0)</f>
        <v>15234008262</v>
      </c>
      <c r="F36" s="10"/>
      <c r="G36" s="10">
        <f>VLOOKUP(A36,'درآمد ناشی از فروش'!A:Q,9,0)</f>
        <v>608829299</v>
      </c>
      <c r="H36" s="10"/>
      <c r="I36" s="10">
        <f t="shared" si="2"/>
        <v>15842837561</v>
      </c>
      <c r="J36" s="21"/>
      <c r="K36" s="58">
        <f t="shared" si="0"/>
        <v>2.3934089939602035</v>
      </c>
      <c r="L36" s="21"/>
      <c r="M36" s="10">
        <v>8122558840</v>
      </c>
      <c r="N36" s="10"/>
      <c r="O36" s="10">
        <v>21997813644</v>
      </c>
      <c r="P36" s="10"/>
      <c r="Q36" s="10">
        <v>6228332502</v>
      </c>
      <c r="R36" s="10"/>
      <c r="S36" s="10">
        <f t="shared" si="3"/>
        <v>36348704986</v>
      </c>
      <c r="T36" s="21"/>
      <c r="U36" s="58">
        <f t="shared" si="1"/>
        <v>1.6648270639400917</v>
      </c>
    </row>
    <row r="37" spans="1:21" ht="39" customHeight="1" x14ac:dyDescent="0.4">
      <c r="A37" s="33" t="s">
        <v>123</v>
      </c>
      <c r="C37" s="10">
        <v>0</v>
      </c>
      <c r="D37" s="10"/>
      <c r="E37" s="10">
        <f>VLOOKUP(A37,'درآمد ناشی از تغییر قیمت '!A:Q,9,0)</f>
        <v>2508458560</v>
      </c>
      <c r="F37" s="10"/>
      <c r="G37" s="10">
        <v>0</v>
      </c>
      <c r="H37" s="10"/>
      <c r="I37" s="10">
        <f t="shared" si="2"/>
        <v>2508458560</v>
      </c>
      <c r="J37" s="21"/>
      <c r="K37" s="58">
        <f t="shared" si="0"/>
        <v>0.37895782591748689</v>
      </c>
      <c r="L37" s="21"/>
      <c r="M37" s="10">
        <v>0</v>
      </c>
      <c r="N37" s="10"/>
      <c r="O37" s="10">
        <v>9143158268</v>
      </c>
      <c r="P37" s="10"/>
      <c r="Q37" s="10">
        <v>0</v>
      </c>
      <c r="R37" s="10"/>
      <c r="S37" s="10">
        <f t="shared" si="3"/>
        <v>9143158268</v>
      </c>
      <c r="T37" s="21"/>
      <c r="U37" s="58">
        <f t="shared" si="1"/>
        <v>0.41877082939589755</v>
      </c>
    </row>
    <row r="38" spans="1:21" ht="39" customHeight="1" x14ac:dyDescent="0.4">
      <c r="A38" s="33" t="s">
        <v>12</v>
      </c>
      <c r="C38" s="10">
        <v>0</v>
      </c>
      <c r="D38" s="10"/>
      <c r="E38" s="10">
        <f>VLOOKUP(A38,'درآمد ناشی از تغییر قیمت '!A:Q,9,0)</f>
        <v>-15099821749</v>
      </c>
      <c r="F38" s="10"/>
      <c r="G38" s="10">
        <f>VLOOKUP(A38,'درآمد ناشی از فروش'!A:Q,9,0)</f>
        <v>-282378784</v>
      </c>
      <c r="H38" s="10"/>
      <c r="I38" s="10">
        <f t="shared" si="2"/>
        <v>-15382200533</v>
      </c>
      <c r="J38" s="21"/>
      <c r="K38" s="58">
        <f t="shared" si="0"/>
        <v>-2.3238196415780088</v>
      </c>
      <c r="L38" s="21"/>
      <c r="M38" s="10">
        <v>0</v>
      </c>
      <c r="N38" s="10"/>
      <c r="O38" s="10">
        <v>-8704949788</v>
      </c>
      <c r="P38" s="10"/>
      <c r="Q38" s="10">
        <v>2258138502</v>
      </c>
      <c r="R38" s="10"/>
      <c r="S38" s="10">
        <f t="shared" si="3"/>
        <v>-6446811286</v>
      </c>
      <c r="T38" s="21"/>
      <c r="U38" s="58">
        <f t="shared" si="1"/>
        <v>-0.29527395567960574</v>
      </c>
    </row>
    <row r="39" spans="1:21" ht="39" customHeight="1" x14ac:dyDescent="0.4">
      <c r="A39" s="33" t="s">
        <v>125</v>
      </c>
      <c r="C39" s="10">
        <v>0</v>
      </c>
      <c r="D39" s="10"/>
      <c r="E39" s="10">
        <f>VLOOKUP(A39,'درآمد ناشی از تغییر قیمت '!A:Q,9,0)</f>
        <v>4737237842</v>
      </c>
      <c r="F39" s="10"/>
      <c r="G39" s="10">
        <v>0</v>
      </c>
      <c r="H39" s="10"/>
      <c r="I39" s="10">
        <f t="shared" si="2"/>
        <v>4737237842</v>
      </c>
      <c r="J39" s="21"/>
      <c r="K39" s="58">
        <f t="shared" si="0"/>
        <v>0.71566394680977596</v>
      </c>
      <c r="L39" s="21"/>
      <c r="M39" s="10">
        <v>2757022940</v>
      </c>
      <c r="N39" s="10"/>
      <c r="O39" s="10">
        <v>11082689270</v>
      </c>
      <c r="P39" s="10"/>
      <c r="Q39" s="10">
        <v>0</v>
      </c>
      <c r="R39" s="10"/>
      <c r="S39" s="10">
        <f t="shared" si="3"/>
        <v>13839712210</v>
      </c>
      <c r="T39" s="21"/>
      <c r="U39" s="58">
        <f t="shared" si="1"/>
        <v>0.63388028413184083</v>
      </c>
    </row>
    <row r="40" spans="1:21" ht="39" customHeight="1" x14ac:dyDescent="0.4">
      <c r="A40" s="33" t="s">
        <v>64</v>
      </c>
      <c r="C40" s="10">
        <v>0</v>
      </c>
      <c r="D40" s="10"/>
      <c r="E40" s="10">
        <f>VLOOKUP(A40,'درآمد ناشی از تغییر قیمت '!A:Q,9,0)</f>
        <v>2814964799</v>
      </c>
      <c r="F40" s="10"/>
      <c r="G40" s="10">
        <f>VLOOKUP(A40,'درآمد ناشی از فروش'!A:Q,9,0)</f>
        <v>0</v>
      </c>
      <c r="H40" s="10"/>
      <c r="I40" s="10">
        <f t="shared" si="2"/>
        <v>2814964799</v>
      </c>
      <c r="J40" s="21"/>
      <c r="K40" s="58">
        <f t="shared" si="0"/>
        <v>0.4252623333204657</v>
      </c>
      <c r="L40" s="21"/>
      <c r="M40" s="10">
        <v>1094394750</v>
      </c>
      <c r="N40" s="10"/>
      <c r="O40" s="10">
        <v>8919209315</v>
      </c>
      <c r="P40" s="10"/>
      <c r="Q40" s="10">
        <v>481168624</v>
      </c>
      <c r="R40" s="10"/>
      <c r="S40" s="10">
        <f t="shared" si="3"/>
        <v>10494772689</v>
      </c>
      <c r="T40" s="21"/>
      <c r="U40" s="58">
        <f t="shared" si="1"/>
        <v>0.48067686618480654</v>
      </c>
    </row>
    <row r="41" spans="1:21" ht="39" customHeight="1" x14ac:dyDescent="0.4">
      <c r="A41" s="33" t="s">
        <v>122</v>
      </c>
      <c r="C41" s="10">
        <v>0</v>
      </c>
      <c r="D41" s="10"/>
      <c r="E41" s="10">
        <f>VLOOKUP(A41,'درآمد ناشی از تغییر قیمت '!A:Q,9,0)</f>
        <v>14968521151</v>
      </c>
      <c r="F41" s="10"/>
      <c r="G41" s="10">
        <v>0</v>
      </c>
      <c r="H41" s="10"/>
      <c r="I41" s="10">
        <f t="shared" si="2"/>
        <v>14968521151</v>
      </c>
      <c r="J41" s="21"/>
      <c r="K41" s="58">
        <f t="shared" si="0"/>
        <v>2.2613242742119999</v>
      </c>
      <c r="L41" s="21"/>
      <c r="M41" s="10">
        <v>0</v>
      </c>
      <c r="N41" s="10"/>
      <c r="O41" s="10">
        <v>20753844107</v>
      </c>
      <c r="P41" s="10"/>
      <c r="Q41" s="10">
        <v>0</v>
      </c>
      <c r="R41" s="10"/>
      <c r="S41" s="10">
        <f t="shared" si="3"/>
        <v>20753844107</v>
      </c>
      <c r="T41" s="21"/>
      <c r="U41" s="58">
        <f t="shared" si="1"/>
        <v>0.95055824859331306</v>
      </c>
    </row>
    <row r="42" spans="1:21" ht="39" customHeight="1" x14ac:dyDescent="0.4">
      <c r="A42" s="33" t="s">
        <v>127</v>
      </c>
      <c r="C42" s="10">
        <v>0</v>
      </c>
      <c r="D42" s="10"/>
      <c r="E42" s="10">
        <f>VLOOKUP(A42,'درآمد ناشی از تغییر قیمت '!A:Q,9,0)</f>
        <v>-5052358049</v>
      </c>
      <c r="F42" s="10"/>
      <c r="G42" s="10">
        <f>VLOOKUP(A42,'درآمد ناشی از فروش'!A:Q,9,0)</f>
        <v>5354645400</v>
      </c>
      <c r="H42" s="10"/>
      <c r="I42" s="10">
        <f t="shared" si="2"/>
        <v>302287351</v>
      </c>
      <c r="J42" s="21"/>
      <c r="K42" s="58">
        <f t="shared" ref="K42:K73" si="4">I42/$I$110*100</f>
        <v>4.5667151598197522E-2</v>
      </c>
      <c r="L42" s="21"/>
      <c r="M42" s="10">
        <v>0</v>
      </c>
      <c r="N42" s="10"/>
      <c r="O42" s="10">
        <v>0</v>
      </c>
      <c r="P42" s="10"/>
      <c r="Q42" s="10">
        <v>5354645400</v>
      </c>
      <c r="R42" s="10"/>
      <c r="S42" s="10">
        <f t="shared" si="3"/>
        <v>5354645400</v>
      </c>
      <c r="T42" s="21"/>
      <c r="U42" s="58">
        <f t="shared" ref="U42:U73" si="5">S42/$S$110*100</f>
        <v>0.24525106418937986</v>
      </c>
    </row>
    <row r="43" spans="1:21" ht="39" customHeight="1" x14ac:dyDescent="0.4">
      <c r="A43" s="33" t="s">
        <v>132</v>
      </c>
      <c r="C43" s="10">
        <v>0</v>
      </c>
      <c r="D43" s="10"/>
      <c r="E43" s="10">
        <f>VLOOKUP(A43,'درآمد ناشی از تغییر قیمت '!A:Q,9,0)</f>
        <v>1662052250</v>
      </c>
      <c r="F43" s="10"/>
      <c r="G43" s="10">
        <v>0</v>
      </c>
      <c r="H43" s="10"/>
      <c r="I43" s="10">
        <f t="shared" si="2"/>
        <v>1662052250</v>
      </c>
      <c r="J43" s="21"/>
      <c r="K43" s="58">
        <f t="shared" si="4"/>
        <v>0.25108954051099308</v>
      </c>
      <c r="L43" s="21"/>
      <c r="M43" s="10">
        <v>0</v>
      </c>
      <c r="N43" s="10"/>
      <c r="O43" s="10">
        <v>6021387338</v>
      </c>
      <c r="P43" s="10"/>
      <c r="Q43" s="10">
        <v>0</v>
      </c>
      <c r="R43" s="10"/>
      <c r="S43" s="10">
        <f t="shared" si="3"/>
        <v>6021387338</v>
      </c>
      <c r="T43" s="21"/>
      <c r="U43" s="58">
        <f t="shared" si="5"/>
        <v>0.27578887904341098</v>
      </c>
    </row>
    <row r="44" spans="1:21" ht="39" customHeight="1" x14ac:dyDescent="0.4">
      <c r="A44" s="33" t="s">
        <v>136</v>
      </c>
      <c r="C44" s="10">
        <v>0</v>
      </c>
      <c r="D44" s="10"/>
      <c r="E44" s="10">
        <f>VLOOKUP(A44,'درآمد ناشی از تغییر قیمت '!A:Q,9,0)</f>
        <v>-959513070</v>
      </c>
      <c r="F44" s="10"/>
      <c r="G44" s="10">
        <f>VLOOKUP(A44,'درآمد ناشی از فروش'!A:Q,9,0)</f>
        <v>1926162900</v>
      </c>
      <c r="H44" s="10"/>
      <c r="I44" s="10">
        <f t="shared" si="2"/>
        <v>966649830</v>
      </c>
      <c r="J44" s="21"/>
      <c r="K44" s="58">
        <f t="shared" si="4"/>
        <v>0.14603371322997191</v>
      </c>
      <c r="L44" s="21"/>
      <c r="M44" s="10">
        <v>0</v>
      </c>
      <c r="N44" s="10"/>
      <c r="O44" s="10">
        <v>2013303810</v>
      </c>
      <c r="P44" s="10"/>
      <c r="Q44" s="10">
        <v>1926162900</v>
      </c>
      <c r="R44" s="10"/>
      <c r="S44" s="10">
        <f t="shared" si="3"/>
        <v>3939466710</v>
      </c>
      <c r="T44" s="21"/>
      <c r="U44" s="58">
        <f t="shared" si="5"/>
        <v>0.18043368529429327</v>
      </c>
    </row>
    <row r="45" spans="1:21" ht="39" customHeight="1" x14ac:dyDescent="0.4">
      <c r="A45" s="33" t="s">
        <v>135</v>
      </c>
      <c r="C45" s="10">
        <v>0</v>
      </c>
      <c r="D45" s="10"/>
      <c r="E45" s="10">
        <f>VLOOKUP(A45,'درآمد ناشی از تغییر قیمت '!A:Q,9,0)</f>
        <v>5194533450</v>
      </c>
      <c r="F45" s="10"/>
      <c r="G45" s="10">
        <v>0</v>
      </c>
      <c r="H45" s="10"/>
      <c r="I45" s="10">
        <f t="shared" si="2"/>
        <v>5194533450</v>
      </c>
      <c r="J45" s="21"/>
      <c r="K45" s="58">
        <f t="shared" si="4"/>
        <v>0.78474850422390974</v>
      </c>
      <c r="L45" s="21"/>
      <c r="M45" s="10">
        <v>0</v>
      </c>
      <c r="N45" s="10"/>
      <c r="O45" s="10">
        <v>7778100330</v>
      </c>
      <c r="P45" s="10"/>
      <c r="Q45" s="10">
        <v>0</v>
      </c>
      <c r="R45" s="10"/>
      <c r="S45" s="10">
        <f t="shared" si="3"/>
        <v>7778100330</v>
      </c>
      <c r="T45" s="21"/>
      <c r="U45" s="58">
        <f t="shared" si="5"/>
        <v>0.3562490586779597</v>
      </c>
    </row>
    <row r="46" spans="1:21" ht="39" customHeight="1" x14ac:dyDescent="0.4">
      <c r="A46" s="33" t="s">
        <v>157</v>
      </c>
      <c r="C46" s="10">
        <v>0</v>
      </c>
      <c r="D46" s="10"/>
      <c r="E46" s="10">
        <v>0</v>
      </c>
      <c r="F46" s="10"/>
      <c r="G46" s="10">
        <v>0</v>
      </c>
      <c r="H46" s="10"/>
      <c r="I46" s="10">
        <f t="shared" si="2"/>
        <v>0</v>
      </c>
      <c r="J46" s="21"/>
      <c r="K46" s="58">
        <f t="shared" si="4"/>
        <v>0</v>
      </c>
      <c r="L46" s="21"/>
      <c r="M46" s="10">
        <v>0</v>
      </c>
      <c r="N46" s="10"/>
      <c r="O46" s="10">
        <v>0</v>
      </c>
      <c r="P46" s="10"/>
      <c r="Q46" s="10">
        <v>3621045645</v>
      </c>
      <c r="R46" s="10"/>
      <c r="S46" s="10">
        <f t="shared" si="3"/>
        <v>3621045645</v>
      </c>
      <c r="T46" s="21"/>
      <c r="U46" s="58">
        <f t="shared" si="5"/>
        <v>0.16584950665726053</v>
      </c>
    </row>
    <row r="47" spans="1:21" ht="39" customHeight="1" x14ac:dyDescent="0.4">
      <c r="A47" s="33" t="s">
        <v>65</v>
      </c>
      <c r="C47" s="10">
        <v>0</v>
      </c>
      <c r="D47" s="10"/>
      <c r="E47" s="10">
        <v>0</v>
      </c>
      <c r="F47" s="10"/>
      <c r="G47" s="10">
        <v>0</v>
      </c>
      <c r="H47" s="10"/>
      <c r="I47" s="10">
        <f t="shared" si="2"/>
        <v>0</v>
      </c>
      <c r="J47" s="21"/>
      <c r="K47" s="58">
        <f t="shared" si="4"/>
        <v>0</v>
      </c>
      <c r="L47" s="21"/>
      <c r="M47" s="10">
        <v>0</v>
      </c>
      <c r="N47" s="10"/>
      <c r="O47" s="10">
        <v>0</v>
      </c>
      <c r="P47" s="10"/>
      <c r="Q47" s="10">
        <v>2278575975</v>
      </c>
      <c r="R47" s="10"/>
      <c r="S47" s="10">
        <f t="shared" si="3"/>
        <v>2278575975</v>
      </c>
      <c r="T47" s="21"/>
      <c r="U47" s="58">
        <f t="shared" si="5"/>
        <v>0.10436231364734326</v>
      </c>
    </row>
    <row r="48" spans="1:21" ht="39" customHeight="1" x14ac:dyDescent="0.4">
      <c r="A48" s="33" t="s">
        <v>89</v>
      </c>
      <c r="C48" s="10">
        <v>0</v>
      </c>
      <c r="D48" s="10"/>
      <c r="E48" s="10">
        <v>0</v>
      </c>
      <c r="F48" s="10"/>
      <c r="G48" s="10">
        <v>0</v>
      </c>
      <c r="H48" s="10"/>
      <c r="I48" s="10">
        <f t="shared" si="2"/>
        <v>0</v>
      </c>
      <c r="J48" s="21"/>
      <c r="K48" s="58">
        <f t="shared" si="4"/>
        <v>0</v>
      </c>
      <c r="L48" s="21"/>
      <c r="M48" s="10">
        <v>0</v>
      </c>
      <c r="N48" s="10"/>
      <c r="O48" s="10">
        <v>0</v>
      </c>
      <c r="P48" s="10"/>
      <c r="Q48" s="10">
        <v>2125322518</v>
      </c>
      <c r="R48" s="10"/>
      <c r="S48" s="10">
        <f t="shared" si="3"/>
        <v>2125322518</v>
      </c>
      <c r="T48" s="21"/>
      <c r="U48" s="58">
        <f t="shared" si="5"/>
        <v>9.7343067625944468E-2</v>
      </c>
    </row>
    <row r="49" spans="1:21" ht="39" customHeight="1" x14ac:dyDescent="0.4">
      <c r="A49" s="33" t="s">
        <v>158</v>
      </c>
      <c r="C49" s="10">
        <v>0</v>
      </c>
      <c r="D49" s="10"/>
      <c r="E49" s="10">
        <v>0</v>
      </c>
      <c r="F49" s="10"/>
      <c r="G49" s="10">
        <v>0</v>
      </c>
      <c r="H49" s="10"/>
      <c r="I49" s="10">
        <f t="shared" si="2"/>
        <v>0</v>
      </c>
      <c r="J49" s="21"/>
      <c r="K49" s="58">
        <f t="shared" si="4"/>
        <v>0</v>
      </c>
      <c r="L49" s="21"/>
      <c r="M49" s="10">
        <v>0</v>
      </c>
      <c r="N49" s="10"/>
      <c r="O49" s="10">
        <v>0</v>
      </c>
      <c r="P49" s="10"/>
      <c r="Q49" s="10">
        <v>519935004</v>
      </c>
      <c r="R49" s="10"/>
      <c r="S49" s="10">
        <f t="shared" si="3"/>
        <v>519935004</v>
      </c>
      <c r="T49" s="21"/>
      <c r="U49" s="58">
        <f t="shared" si="5"/>
        <v>2.3813829584366033E-2</v>
      </c>
    </row>
    <row r="50" spans="1:21" ht="39" customHeight="1" x14ac:dyDescent="0.4">
      <c r="A50" s="33" t="s">
        <v>159</v>
      </c>
      <c r="C50" s="10">
        <v>0</v>
      </c>
      <c r="D50" s="10"/>
      <c r="E50" s="10">
        <v>0</v>
      </c>
      <c r="F50" s="10"/>
      <c r="G50" s="10">
        <v>0</v>
      </c>
      <c r="H50" s="10"/>
      <c r="I50" s="10">
        <f t="shared" si="2"/>
        <v>0</v>
      </c>
      <c r="J50" s="21"/>
      <c r="K50" s="58">
        <f t="shared" si="4"/>
        <v>0</v>
      </c>
      <c r="L50" s="21"/>
      <c r="M50" s="10">
        <v>0</v>
      </c>
      <c r="N50" s="10"/>
      <c r="O50" s="10">
        <v>0</v>
      </c>
      <c r="P50" s="10"/>
      <c r="Q50" s="10">
        <v>228851159</v>
      </c>
      <c r="R50" s="10"/>
      <c r="S50" s="10">
        <f t="shared" si="3"/>
        <v>228851159</v>
      </c>
      <c r="T50" s="21"/>
      <c r="U50" s="58">
        <f t="shared" si="5"/>
        <v>1.0481738022413768E-2</v>
      </c>
    </row>
    <row r="51" spans="1:21" ht="39" customHeight="1" x14ac:dyDescent="0.4">
      <c r="A51" s="33" t="s">
        <v>160</v>
      </c>
      <c r="C51" s="10">
        <v>0</v>
      </c>
      <c r="D51" s="10"/>
      <c r="E51" s="10">
        <v>0</v>
      </c>
      <c r="F51" s="10"/>
      <c r="G51" s="10">
        <v>0</v>
      </c>
      <c r="H51" s="10"/>
      <c r="I51" s="10">
        <f t="shared" si="2"/>
        <v>0</v>
      </c>
      <c r="J51" s="21"/>
      <c r="K51" s="58">
        <f t="shared" si="4"/>
        <v>0</v>
      </c>
      <c r="L51" s="21"/>
      <c r="M51" s="10">
        <v>0</v>
      </c>
      <c r="N51" s="10"/>
      <c r="O51" s="10">
        <v>0</v>
      </c>
      <c r="P51" s="10"/>
      <c r="Q51" s="10">
        <v>161484551</v>
      </c>
      <c r="R51" s="10"/>
      <c r="S51" s="10">
        <f t="shared" si="3"/>
        <v>161484551</v>
      </c>
      <c r="T51" s="21"/>
      <c r="U51" s="58">
        <f t="shared" si="5"/>
        <v>7.3962428927402341E-3</v>
      </c>
    </row>
    <row r="52" spans="1:21" ht="39" customHeight="1" x14ac:dyDescent="0.4">
      <c r="A52" s="33" t="s">
        <v>161</v>
      </c>
      <c r="C52" s="10">
        <v>0</v>
      </c>
      <c r="D52" s="10"/>
      <c r="E52" s="10">
        <f>VLOOKUP(A52,'درآمد ناشی از تغییر قیمت '!A:Q,9,0)</f>
        <v>1702430867</v>
      </c>
      <c r="F52" s="10"/>
      <c r="G52" s="10">
        <v>0</v>
      </c>
      <c r="H52" s="10"/>
      <c r="I52" s="10">
        <f t="shared" si="2"/>
        <v>1702430867</v>
      </c>
      <c r="J52" s="21"/>
      <c r="K52" s="58">
        <f t="shared" si="4"/>
        <v>0.2571896185253873</v>
      </c>
      <c r="L52" s="21"/>
      <c r="M52" s="10">
        <v>0</v>
      </c>
      <c r="N52" s="10"/>
      <c r="O52" s="10">
        <v>1702430867</v>
      </c>
      <c r="P52" s="10"/>
      <c r="Q52" s="10">
        <v>134690948</v>
      </c>
      <c r="R52" s="10"/>
      <c r="S52" s="10">
        <f t="shared" si="3"/>
        <v>1837121815</v>
      </c>
      <c r="T52" s="21"/>
      <c r="U52" s="58">
        <f t="shared" si="5"/>
        <v>8.4143028439245496E-2</v>
      </c>
    </row>
    <row r="53" spans="1:21" ht="39" customHeight="1" x14ac:dyDescent="0.4">
      <c r="A53" s="33" t="s">
        <v>162</v>
      </c>
      <c r="C53" s="10">
        <v>0</v>
      </c>
      <c r="D53" s="10"/>
      <c r="E53" s="10">
        <v>0</v>
      </c>
      <c r="F53" s="10"/>
      <c r="G53" s="10">
        <v>0</v>
      </c>
      <c r="H53" s="10"/>
      <c r="I53" s="10">
        <f t="shared" si="2"/>
        <v>0</v>
      </c>
      <c r="J53" s="21"/>
      <c r="K53" s="58">
        <f t="shared" si="4"/>
        <v>0</v>
      </c>
      <c r="L53" s="21"/>
      <c r="M53" s="10">
        <v>0</v>
      </c>
      <c r="N53" s="10"/>
      <c r="O53" s="10">
        <v>0</v>
      </c>
      <c r="P53" s="10"/>
      <c r="Q53" s="10">
        <v>-1745789329</v>
      </c>
      <c r="R53" s="10"/>
      <c r="S53" s="10">
        <f t="shared" si="3"/>
        <v>-1745789329</v>
      </c>
      <c r="T53" s="21"/>
      <c r="U53" s="58">
        <f t="shared" si="5"/>
        <v>-7.9959858926926031E-2</v>
      </c>
    </row>
    <row r="54" spans="1:21" ht="39" customHeight="1" x14ac:dyDescent="0.4">
      <c r="A54" s="33" t="s">
        <v>143</v>
      </c>
      <c r="C54" s="10">
        <v>0</v>
      </c>
      <c r="D54" s="10"/>
      <c r="E54" s="10">
        <f>VLOOKUP(A54,'درآمد ناشی از تغییر قیمت '!A:Q,9,0)</f>
        <v>1113326940</v>
      </c>
      <c r="F54" s="10"/>
      <c r="G54" s="10">
        <v>0</v>
      </c>
      <c r="H54" s="10"/>
      <c r="I54" s="10">
        <f t="shared" si="2"/>
        <v>1113326940</v>
      </c>
      <c r="J54" s="21"/>
      <c r="K54" s="58">
        <f t="shared" si="4"/>
        <v>0.16819251609154282</v>
      </c>
      <c r="L54" s="21"/>
      <c r="M54" s="10">
        <v>0</v>
      </c>
      <c r="N54" s="10"/>
      <c r="O54" s="10">
        <v>3117565623</v>
      </c>
      <c r="P54" s="10"/>
      <c r="Q54" s="10">
        <v>666655881</v>
      </c>
      <c r="R54" s="10"/>
      <c r="S54" s="10">
        <f t="shared" si="3"/>
        <v>3784221504</v>
      </c>
      <c r="T54" s="21"/>
      <c r="U54" s="58">
        <f t="shared" si="5"/>
        <v>0.17332321407956083</v>
      </c>
    </row>
    <row r="55" spans="1:21" ht="39" customHeight="1" x14ac:dyDescent="0.4">
      <c r="A55" s="33" t="s">
        <v>141</v>
      </c>
      <c r="C55" s="10">
        <v>0</v>
      </c>
      <c r="D55" s="10"/>
      <c r="E55" s="10">
        <f>VLOOKUP(A55,'درآمد ناشی از تغییر قیمت '!A:Q,9,0)</f>
        <v>-1800255000</v>
      </c>
      <c r="F55" s="10"/>
      <c r="G55" s="10">
        <f>VLOOKUP(A55,'درآمد ناشی از فروش'!A:Q,9,0)</f>
        <v>1767500000</v>
      </c>
      <c r="H55" s="10"/>
      <c r="I55" s="10">
        <f t="shared" si="2"/>
        <v>-32755000</v>
      </c>
      <c r="J55" s="21"/>
      <c r="K55" s="58">
        <f t="shared" si="4"/>
        <v>-4.9483630249515789E-3</v>
      </c>
      <c r="L55" s="21"/>
      <c r="M55" s="10">
        <v>0</v>
      </c>
      <c r="N55" s="10"/>
      <c r="O55" s="10">
        <v>0</v>
      </c>
      <c r="P55" s="10"/>
      <c r="Q55" s="10">
        <v>1767500000</v>
      </c>
      <c r="R55" s="10"/>
      <c r="S55" s="10">
        <f t="shared" si="3"/>
        <v>1767500000</v>
      </c>
      <c r="T55" s="21"/>
      <c r="U55" s="58">
        <f t="shared" si="5"/>
        <v>8.0954241331224086E-2</v>
      </c>
    </row>
    <row r="56" spans="1:21" ht="39" customHeight="1" x14ac:dyDescent="0.4">
      <c r="A56" s="33" t="s">
        <v>142</v>
      </c>
      <c r="C56" s="10">
        <v>0</v>
      </c>
      <c r="D56" s="10"/>
      <c r="E56" s="10">
        <v>0</v>
      </c>
      <c r="F56" s="10"/>
      <c r="G56" s="10">
        <f>VLOOKUP(A56,'درآمد ناشی از فروش'!A:Q,9,0)</f>
        <v>2125779390</v>
      </c>
      <c r="H56" s="10"/>
      <c r="I56" s="10">
        <f t="shared" si="2"/>
        <v>2125779390</v>
      </c>
      <c r="J56" s="21"/>
      <c r="K56" s="58">
        <f t="shared" si="4"/>
        <v>0.32114572226164317</v>
      </c>
      <c r="L56" s="21"/>
      <c r="M56" s="10">
        <v>0</v>
      </c>
      <c r="N56" s="10"/>
      <c r="O56" s="10">
        <v>0</v>
      </c>
      <c r="P56" s="10"/>
      <c r="Q56" s="10">
        <v>2125779390</v>
      </c>
      <c r="R56" s="10"/>
      <c r="S56" s="10">
        <f t="shared" si="3"/>
        <v>2125779390</v>
      </c>
      <c r="T56" s="21"/>
      <c r="U56" s="58">
        <f t="shared" si="5"/>
        <v>9.7363993072137112E-2</v>
      </c>
    </row>
    <row r="57" spans="1:21" ht="39" customHeight="1" x14ac:dyDescent="0.4">
      <c r="A57" s="33" t="s">
        <v>144</v>
      </c>
      <c r="C57" s="10">
        <v>0</v>
      </c>
      <c r="D57" s="10"/>
      <c r="E57" s="10">
        <f>VLOOKUP(A57,'درآمد ناشی از تغییر قیمت '!A:Q,9,0)</f>
        <v>854146016</v>
      </c>
      <c r="F57" s="10"/>
      <c r="G57" s="10">
        <v>0</v>
      </c>
      <c r="H57" s="10"/>
      <c r="I57" s="10">
        <f t="shared" si="2"/>
        <v>854146016</v>
      </c>
      <c r="J57" s="21"/>
      <c r="K57" s="58">
        <f t="shared" si="4"/>
        <v>0.12903753819215694</v>
      </c>
      <c r="L57" s="21"/>
      <c r="M57" s="10">
        <v>384000000</v>
      </c>
      <c r="N57" s="10"/>
      <c r="O57" s="10">
        <v>2432252224</v>
      </c>
      <c r="P57" s="10"/>
      <c r="Q57" s="10">
        <v>0</v>
      </c>
      <c r="R57" s="10"/>
      <c r="S57" s="10">
        <f t="shared" si="3"/>
        <v>2816252224</v>
      </c>
      <c r="T57" s="21"/>
      <c r="U57" s="58">
        <f t="shared" si="5"/>
        <v>0.12898871976876525</v>
      </c>
    </row>
    <row r="58" spans="1:21" ht="39" customHeight="1" x14ac:dyDescent="0.4">
      <c r="A58" s="33" t="s">
        <v>139</v>
      </c>
      <c r="C58" s="10">
        <v>0</v>
      </c>
      <c r="D58" s="10"/>
      <c r="E58" s="10">
        <f>VLOOKUP(A58,'درآمد ناشی از تغییر قیمت '!A:Q,9,0)</f>
        <v>56931492</v>
      </c>
      <c r="F58" s="10"/>
      <c r="G58" s="10">
        <v>0</v>
      </c>
      <c r="H58" s="10"/>
      <c r="I58" s="10">
        <f t="shared" si="2"/>
        <v>56931492</v>
      </c>
      <c r="J58" s="21"/>
      <c r="K58" s="58">
        <f t="shared" si="4"/>
        <v>8.6007537770760693E-3</v>
      </c>
      <c r="L58" s="21"/>
      <c r="M58" s="10">
        <v>0</v>
      </c>
      <c r="N58" s="10"/>
      <c r="O58" s="10">
        <v>1502096580</v>
      </c>
      <c r="P58" s="10"/>
      <c r="Q58" s="10">
        <v>2176277340</v>
      </c>
      <c r="R58" s="10"/>
      <c r="S58" s="10">
        <f t="shared" si="3"/>
        <v>3678373920</v>
      </c>
      <c r="T58" s="21"/>
      <c r="U58" s="58">
        <f t="shared" si="5"/>
        <v>0.16847523056642758</v>
      </c>
    </row>
    <row r="59" spans="1:21" ht="39" customHeight="1" x14ac:dyDescent="0.4">
      <c r="A59" s="33" t="s">
        <v>134</v>
      </c>
      <c r="C59" s="10">
        <v>0</v>
      </c>
      <c r="D59" s="10"/>
      <c r="E59" s="10">
        <v>0</v>
      </c>
      <c r="F59" s="10"/>
      <c r="G59" s="10">
        <f>VLOOKUP(A59,'درآمد ناشی از فروش'!A:Q,9,0)</f>
        <v>2276709342</v>
      </c>
      <c r="H59" s="10"/>
      <c r="I59" s="10">
        <f t="shared" si="2"/>
        <v>2276709342</v>
      </c>
      <c r="J59" s="21"/>
      <c r="K59" s="58">
        <f t="shared" si="4"/>
        <v>0.34394701042633613</v>
      </c>
      <c r="L59" s="21"/>
      <c r="M59" s="10">
        <v>0</v>
      </c>
      <c r="N59" s="10"/>
      <c r="O59" s="10">
        <v>0</v>
      </c>
      <c r="P59" s="10"/>
      <c r="Q59" s="10">
        <v>2276709342</v>
      </c>
      <c r="R59" s="10"/>
      <c r="S59" s="10">
        <f t="shared" si="3"/>
        <v>2276709342</v>
      </c>
      <c r="T59" s="21"/>
      <c r="U59" s="58">
        <f t="shared" si="5"/>
        <v>0.10427681896086019</v>
      </c>
    </row>
    <row r="60" spans="1:21" ht="39" customHeight="1" x14ac:dyDescent="0.4">
      <c r="A60" s="33" t="s">
        <v>146</v>
      </c>
      <c r="C60" s="10">
        <v>0</v>
      </c>
      <c r="D60" s="10"/>
      <c r="E60" s="10">
        <f>VLOOKUP(A60,'درآمد ناشی از تغییر قیمت '!A:Q,9,0)</f>
        <v>811676860</v>
      </c>
      <c r="F60" s="10"/>
      <c r="G60" s="10">
        <v>0</v>
      </c>
      <c r="H60" s="10"/>
      <c r="I60" s="10">
        <f t="shared" si="2"/>
        <v>811676860</v>
      </c>
      <c r="J60" s="21"/>
      <c r="K60" s="58">
        <f t="shared" si="4"/>
        <v>0.12262163829133872</v>
      </c>
      <c r="L60" s="21"/>
      <c r="M60" s="10">
        <v>5632638000</v>
      </c>
      <c r="N60" s="10"/>
      <c r="O60" s="10">
        <v>1880153195</v>
      </c>
      <c r="P60" s="10"/>
      <c r="Q60" s="10">
        <v>-7202645065</v>
      </c>
      <c r="R60" s="10"/>
      <c r="S60" s="10">
        <f t="shared" si="3"/>
        <v>310146130</v>
      </c>
      <c r="T60" s="21"/>
      <c r="U60" s="58">
        <f t="shared" si="5"/>
        <v>1.4205173779895445E-2</v>
      </c>
    </row>
    <row r="61" spans="1:21" ht="39" customHeight="1" x14ac:dyDescent="0.4">
      <c r="A61" s="33" t="s">
        <v>150</v>
      </c>
      <c r="C61" s="10">
        <v>0</v>
      </c>
      <c r="D61" s="10"/>
      <c r="E61" s="10">
        <v>0</v>
      </c>
      <c r="F61" s="10"/>
      <c r="G61" s="10">
        <v>0</v>
      </c>
      <c r="H61" s="10"/>
      <c r="I61" s="10">
        <f t="shared" si="2"/>
        <v>0</v>
      </c>
      <c r="J61" s="21"/>
      <c r="K61" s="58">
        <f t="shared" si="4"/>
        <v>0</v>
      </c>
      <c r="L61" s="21"/>
      <c r="M61" s="10">
        <v>0</v>
      </c>
      <c r="N61" s="10"/>
      <c r="O61" s="10">
        <v>0</v>
      </c>
      <c r="P61" s="10"/>
      <c r="Q61" s="10">
        <v>7659972313</v>
      </c>
      <c r="R61" s="10"/>
      <c r="S61" s="10">
        <f t="shared" si="3"/>
        <v>7659972313</v>
      </c>
      <c r="T61" s="21"/>
      <c r="U61" s="58">
        <f t="shared" si="5"/>
        <v>0.35083861228690061</v>
      </c>
    </row>
    <row r="62" spans="1:21" ht="39" customHeight="1" x14ac:dyDescent="0.4">
      <c r="A62" s="33" t="s">
        <v>163</v>
      </c>
      <c r="C62" s="10">
        <v>0</v>
      </c>
      <c r="D62" s="10"/>
      <c r="E62" s="10">
        <v>0</v>
      </c>
      <c r="F62" s="10"/>
      <c r="G62" s="10">
        <v>0</v>
      </c>
      <c r="H62" s="10"/>
      <c r="I62" s="10">
        <f t="shared" si="2"/>
        <v>0</v>
      </c>
      <c r="J62" s="21"/>
      <c r="K62" s="58">
        <f t="shared" si="4"/>
        <v>0</v>
      </c>
      <c r="L62" s="21"/>
      <c r="M62" s="10">
        <v>0</v>
      </c>
      <c r="N62" s="10"/>
      <c r="O62" s="10">
        <v>0</v>
      </c>
      <c r="P62" s="10"/>
      <c r="Q62" s="10">
        <v>20343471452</v>
      </c>
      <c r="R62" s="10"/>
      <c r="S62" s="10">
        <f t="shared" si="3"/>
        <v>20343471452</v>
      </c>
      <c r="T62" s="21"/>
      <c r="U62" s="58">
        <f t="shared" si="5"/>
        <v>0.93176254452055196</v>
      </c>
    </row>
    <row r="63" spans="1:21" ht="39" customHeight="1" x14ac:dyDescent="0.4">
      <c r="A63" s="33" t="s">
        <v>164</v>
      </c>
      <c r="C63" s="10">
        <v>0</v>
      </c>
      <c r="D63" s="10"/>
      <c r="E63" s="10">
        <v>0</v>
      </c>
      <c r="F63" s="10"/>
      <c r="G63" s="10">
        <v>0</v>
      </c>
      <c r="H63" s="10"/>
      <c r="I63" s="10">
        <f t="shared" si="2"/>
        <v>0</v>
      </c>
      <c r="J63" s="21"/>
      <c r="K63" s="58">
        <f t="shared" si="4"/>
        <v>0</v>
      </c>
      <c r="L63" s="21"/>
      <c r="M63" s="10">
        <v>0</v>
      </c>
      <c r="N63" s="10"/>
      <c r="O63" s="10">
        <v>0</v>
      </c>
      <c r="P63" s="10"/>
      <c r="Q63" s="10">
        <v>5319122387</v>
      </c>
      <c r="R63" s="10"/>
      <c r="S63" s="10">
        <f t="shared" si="3"/>
        <v>5319122387</v>
      </c>
      <c r="T63" s="21"/>
      <c r="U63" s="58">
        <f t="shared" si="5"/>
        <v>0.24362405509901824</v>
      </c>
    </row>
    <row r="64" spans="1:21" ht="39" customHeight="1" x14ac:dyDescent="0.4">
      <c r="A64" s="33" t="s">
        <v>165</v>
      </c>
      <c r="C64" s="10">
        <v>0</v>
      </c>
      <c r="D64" s="10"/>
      <c r="E64" s="10">
        <v>0</v>
      </c>
      <c r="F64" s="10"/>
      <c r="G64" s="10">
        <v>0</v>
      </c>
      <c r="H64" s="10"/>
      <c r="I64" s="10">
        <f t="shared" si="2"/>
        <v>0</v>
      </c>
      <c r="J64" s="21"/>
      <c r="K64" s="58">
        <f t="shared" si="4"/>
        <v>0</v>
      </c>
      <c r="L64" s="21"/>
      <c r="M64" s="10">
        <v>0</v>
      </c>
      <c r="N64" s="10"/>
      <c r="O64" s="10">
        <v>0</v>
      </c>
      <c r="P64" s="10"/>
      <c r="Q64" s="10">
        <v>3813160132</v>
      </c>
      <c r="R64" s="10"/>
      <c r="S64" s="10">
        <f t="shared" si="3"/>
        <v>3813160132</v>
      </c>
      <c r="T64" s="21"/>
      <c r="U64" s="58">
        <f t="shared" si="5"/>
        <v>0.17464864812476963</v>
      </c>
    </row>
    <row r="65" spans="1:21" ht="39" customHeight="1" x14ac:dyDescent="0.4">
      <c r="A65" s="33" t="s">
        <v>166</v>
      </c>
      <c r="C65" s="10">
        <v>0</v>
      </c>
      <c r="D65" s="10"/>
      <c r="E65" s="10">
        <v>0</v>
      </c>
      <c r="F65" s="10"/>
      <c r="G65" s="10">
        <v>0</v>
      </c>
      <c r="H65" s="10"/>
      <c r="I65" s="10">
        <f t="shared" si="2"/>
        <v>0</v>
      </c>
      <c r="J65" s="21"/>
      <c r="K65" s="58">
        <f t="shared" si="4"/>
        <v>0</v>
      </c>
      <c r="L65" s="21"/>
      <c r="M65" s="10">
        <v>0</v>
      </c>
      <c r="N65" s="10"/>
      <c r="O65" s="10">
        <v>0</v>
      </c>
      <c r="P65" s="10"/>
      <c r="Q65" s="10">
        <v>1709414132</v>
      </c>
      <c r="R65" s="10"/>
      <c r="S65" s="10">
        <f t="shared" si="3"/>
        <v>1709414132</v>
      </c>
      <c r="T65" s="21"/>
      <c r="U65" s="58">
        <f t="shared" si="5"/>
        <v>7.8293818487656555E-2</v>
      </c>
    </row>
    <row r="66" spans="1:21" ht="39" customHeight="1" x14ac:dyDescent="0.4">
      <c r="A66" s="33" t="s">
        <v>167</v>
      </c>
      <c r="C66" s="10">
        <v>0</v>
      </c>
      <c r="D66" s="10"/>
      <c r="E66" s="10">
        <v>0</v>
      </c>
      <c r="F66" s="10"/>
      <c r="G66" s="10">
        <v>0</v>
      </c>
      <c r="H66" s="10"/>
      <c r="I66" s="10">
        <f t="shared" si="2"/>
        <v>0</v>
      </c>
      <c r="J66" s="21"/>
      <c r="K66" s="58">
        <f t="shared" si="4"/>
        <v>0</v>
      </c>
      <c r="L66" s="21"/>
      <c r="M66" s="10">
        <v>0</v>
      </c>
      <c r="N66" s="10"/>
      <c r="O66" s="10">
        <v>0</v>
      </c>
      <c r="P66" s="10"/>
      <c r="Q66" s="10">
        <v>1682096085</v>
      </c>
      <c r="R66" s="10"/>
      <c r="S66" s="10">
        <f t="shared" si="3"/>
        <v>1682096085</v>
      </c>
      <c r="T66" s="21"/>
      <c r="U66" s="58">
        <f t="shared" si="5"/>
        <v>7.7042609565712711E-2</v>
      </c>
    </row>
    <row r="67" spans="1:21" ht="39" customHeight="1" x14ac:dyDescent="0.4">
      <c r="A67" s="33" t="s">
        <v>168</v>
      </c>
      <c r="C67" s="10">
        <v>0</v>
      </c>
      <c r="D67" s="10"/>
      <c r="E67" s="10">
        <v>0</v>
      </c>
      <c r="F67" s="10"/>
      <c r="G67" s="10">
        <v>0</v>
      </c>
      <c r="H67" s="10"/>
      <c r="I67" s="10">
        <f t="shared" si="2"/>
        <v>0</v>
      </c>
      <c r="J67" s="21"/>
      <c r="K67" s="58">
        <f t="shared" si="4"/>
        <v>0</v>
      </c>
      <c r="L67" s="21"/>
      <c r="M67" s="10">
        <v>0</v>
      </c>
      <c r="N67" s="10"/>
      <c r="O67" s="10">
        <v>0</v>
      </c>
      <c r="P67" s="10"/>
      <c r="Q67" s="10">
        <v>860979948</v>
      </c>
      <c r="R67" s="10"/>
      <c r="S67" s="10">
        <f t="shared" si="3"/>
        <v>860979948</v>
      </c>
      <c r="T67" s="21"/>
      <c r="U67" s="58">
        <f t="shared" si="5"/>
        <v>3.9434216968450786E-2</v>
      </c>
    </row>
    <row r="68" spans="1:21" ht="39" customHeight="1" x14ac:dyDescent="0.4">
      <c r="A68" s="33" t="s">
        <v>169</v>
      </c>
      <c r="C68" s="10">
        <v>0</v>
      </c>
      <c r="D68" s="10"/>
      <c r="E68" s="10">
        <v>0</v>
      </c>
      <c r="F68" s="10"/>
      <c r="G68" s="10">
        <v>0</v>
      </c>
      <c r="H68" s="10"/>
      <c r="I68" s="10">
        <f t="shared" si="2"/>
        <v>0</v>
      </c>
      <c r="J68" s="21"/>
      <c r="K68" s="58">
        <f t="shared" si="4"/>
        <v>0</v>
      </c>
      <c r="L68" s="21"/>
      <c r="M68" s="10">
        <v>0</v>
      </c>
      <c r="N68" s="10"/>
      <c r="O68" s="10">
        <v>0</v>
      </c>
      <c r="P68" s="10"/>
      <c r="Q68" s="10">
        <v>610784507</v>
      </c>
      <c r="R68" s="10"/>
      <c r="S68" s="10">
        <f t="shared" si="3"/>
        <v>610784507</v>
      </c>
      <c r="T68" s="21"/>
      <c r="U68" s="58">
        <f t="shared" si="5"/>
        <v>2.7974877726195606E-2</v>
      </c>
    </row>
    <row r="69" spans="1:21" ht="39" customHeight="1" x14ac:dyDescent="0.4">
      <c r="A69" s="33" t="s">
        <v>170</v>
      </c>
      <c r="C69" s="10">
        <v>0</v>
      </c>
      <c r="D69" s="10"/>
      <c r="E69" s="10">
        <v>0</v>
      </c>
      <c r="F69" s="10"/>
      <c r="G69" s="10">
        <v>0</v>
      </c>
      <c r="H69" s="10"/>
      <c r="I69" s="10">
        <f t="shared" si="2"/>
        <v>0</v>
      </c>
      <c r="J69" s="21"/>
      <c r="K69" s="58">
        <f t="shared" si="4"/>
        <v>0</v>
      </c>
      <c r="L69" s="21"/>
      <c r="M69" s="10">
        <v>0</v>
      </c>
      <c r="N69" s="10"/>
      <c r="O69" s="10">
        <v>0</v>
      </c>
      <c r="P69" s="10"/>
      <c r="Q69" s="10">
        <v>313051752</v>
      </c>
      <c r="R69" s="10"/>
      <c r="S69" s="10">
        <f t="shared" si="3"/>
        <v>313051752</v>
      </c>
      <c r="T69" s="21"/>
      <c r="U69" s="58">
        <f t="shared" si="5"/>
        <v>1.4338255774014435E-2</v>
      </c>
    </row>
    <row r="70" spans="1:21" ht="39" customHeight="1" x14ac:dyDescent="0.4">
      <c r="A70" s="33" t="s">
        <v>171</v>
      </c>
      <c r="C70" s="10">
        <v>0</v>
      </c>
      <c r="D70" s="10"/>
      <c r="E70" s="10">
        <v>0</v>
      </c>
      <c r="F70" s="10"/>
      <c r="G70" s="10">
        <v>0</v>
      </c>
      <c r="H70" s="10"/>
      <c r="I70" s="10">
        <f t="shared" si="2"/>
        <v>0</v>
      </c>
      <c r="J70" s="21"/>
      <c r="K70" s="58">
        <f t="shared" si="4"/>
        <v>0</v>
      </c>
      <c r="L70" s="21"/>
      <c r="M70" s="10">
        <v>0</v>
      </c>
      <c r="N70" s="10"/>
      <c r="O70" s="10">
        <v>0</v>
      </c>
      <c r="P70" s="10"/>
      <c r="Q70" s="10">
        <v>84754150</v>
      </c>
      <c r="R70" s="10"/>
      <c r="S70" s="10">
        <f t="shared" si="3"/>
        <v>84754150</v>
      </c>
      <c r="T70" s="21"/>
      <c r="U70" s="58">
        <f t="shared" si="5"/>
        <v>3.8818715207483826E-3</v>
      </c>
    </row>
    <row r="71" spans="1:21" ht="39" customHeight="1" x14ac:dyDescent="0.4">
      <c r="A71" s="33" t="s">
        <v>172</v>
      </c>
      <c r="C71" s="10">
        <v>0</v>
      </c>
      <c r="D71" s="10"/>
      <c r="E71" s="10">
        <v>0</v>
      </c>
      <c r="F71" s="10"/>
      <c r="G71" s="10">
        <v>0</v>
      </c>
      <c r="H71" s="10"/>
      <c r="I71" s="10">
        <f t="shared" si="2"/>
        <v>0</v>
      </c>
      <c r="J71" s="21"/>
      <c r="K71" s="58">
        <f t="shared" si="4"/>
        <v>0</v>
      </c>
      <c r="L71" s="21"/>
      <c r="M71" s="10">
        <v>0</v>
      </c>
      <c r="N71" s="10"/>
      <c r="O71" s="10">
        <v>0</v>
      </c>
      <c r="P71" s="10"/>
      <c r="Q71" s="10">
        <v>57683703</v>
      </c>
      <c r="R71" s="10"/>
      <c r="S71" s="10">
        <f t="shared" si="3"/>
        <v>57683703</v>
      </c>
      <c r="T71" s="21"/>
      <c r="U71" s="58">
        <f t="shared" si="5"/>
        <v>2.6420030628235671E-3</v>
      </c>
    </row>
    <row r="72" spans="1:21" ht="39" customHeight="1" x14ac:dyDescent="0.4">
      <c r="A72" s="33" t="s">
        <v>173</v>
      </c>
      <c r="C72" s="10">
        <v>0</v>
      </c>
      <c r="D72" s="10"/>
      <c r="E72" s="10">
        <v>0</v>
      </c>
      <c r="F72" s="10"/>
      <c r="G72" s="10">
        <v>0</v>
      </c>
      <c r="H72" s="10"/>
      <c r="I72" s="10">
        <f t="shared" si="2"/>
        <v>0</v>
      </c>
      <c r="J72" s="21"/>
      <c r="K72" s="58">
        <f t="shared" si="4"/>
        <v>0</v>
      </c>
      <c r="L72" s="21"/>
      <c r="M72" s="10">
        <v>0</v>
      </c>
      <c r="N72" s="10"/>
      <c r="O72" s="10">
        <v>0</v>
      </c>
      <c r="P72" s="10"/>
      <c r="Q72" s="10">
        <v>25012630</v>
      </c>
      <c r="R72" s="10"/>
      <c r="S72" s="10">
        <f t="shared" si="3"/>
        <v>25012630</v>
      </c>
      <c r="T72" s="21"/>
      <c r="U72" s="58">
        <f t="shared" si="5"/>
        <v>1.145617247721989E-3</v>
      </c>
    </row>
    <row r="73" spans="1:21" ht="39" customHeight="1" x14ac:dyDescent="0.4">
      <c r="A73" s="33" t="s">
        <v>174</v>
      </c>
      <c r="C73" s="10">
        <v>0</v>
      </c>
      <c r="D73" s="10"/>
      <c r="E73" s="10">
        <v>0</v>
      </c>
      <c r="F73" s="10"/>
      <c r="G73" s="10">
        <v>0</v>
      </c>
      <c r="H73" s="10"/>
      <c r="I73" s="10">
        <f t="shared" si="2"/>
        <v>0</v>
      </c>
      <c r="J73" s="21"/>
      <c r="K73" s="58">
        <f t="shared" si="4"/>
        <v>0</v>
      </c>
      <c r="L73" s="21"/>
      <c r="M73" s="10">
        <v>0</v>
      </c>
      <c r="N73" s="10"/>
      <c r="O73" s="10">
        <v>0</v>
      </c>
      <c r="P73" s="10"/>
      <c r="Q73" s="10">
        <v>23983000</v>
      </c>
      <c r="R73" s="10"/>
      <c r="S73" s="10">
        <f t="shared" si="3"/>
        <v>23983000</v>
      </c>
      <c r="T73" s="21"/>
      <c r="U73" s="58">
        <f t="shared" si="5"/>
        <v>1.0984585968015542E-3</v>
      </c>
    </row>
    <row r="74" spans="1:21" ht="39" customHeight="1" x14ac:dyDescent="0.4">
      <c r="A74" s="33" t="s">
        <v>175</v>
      </c>
      <c r="C74" s="10">
        <v>0</v>
      </c>
      <c r="D74" s="10"/>
      <c r="E74" s="10">
        <v>0</v>
      </c>
      <c r="F74" s="10"/>
      <c r="G74" s="10">
        <v>0</v>
      </c>
      <c r="H74" s="10"/>
      <c r="I74" s="10">
        <f t="shared" si="2"/>
        <v>0</v>
      </c>
      <c r="J74" s="21"/>
      <c r="K74" s="58">
        <f t="shared" ref="K74:K90" si="6">I74/$I$110*100</f>
        <v>0</v>
      </c>
      <c r="L74" s="21"/>
      <c r="M74" s="10">
        <v>0</v>
      </c>
      <c r="N74" s="10"/>
      <c r="O74" s="10">
        <v>0</v>
      </c>
      <c r="P74" s="10"/>
      <c r="Q74" s="10">
        <v>-218791824</v>
      </c>
      <c r="R74" s="10"/>
      <c r="S74" s="10">
        <f t="shared" si="3"/>
        <v>-218791824</v>
      </c>
      <c r="T74" s="21"/>
      <c r="U74" s="58">
        <f t="shared" ref="U74:U109" si="7">S74/$S$110*100</f>
        <v>-1.0021004877733922E-2</v>
      </c>
    </row>
    <row r="75" spans="1:21" ht="39" customHeight="1" x14ac:dyDescent="0.4">
      <c r="A75" s="33" t="s">
        <v>176</v>
      </c>
      <c r="C75" s="10">
        <v>0</v>
      </c>
      <c r="D75" s="10"/>
      <c r="E75" s="10">
        <v>0</v>
      </c>
      <c r="F75" s="10"/>
      <c r="G75" s="10">
        <v>0</v>
      </c>
      <c r="H75" s="10"/>
      <c r="I75" s="10">
        <f t="shared" si="2"/>
        <v>0</v>
      </c>
      <c r="J75" s="21"/>
      <c r="K75" s="58">
        <f t="shared" si="6"/>
        <v>0</v>
      </c>
      <c r="L75" s="21"/>
      <c r="M75" s="10">
        <v>0</v>
      </c>
      <c r="N75" s="10"/>
      <c r="O75" s="10">
        <v>0</v>
      </c>
      <c r="P75" s="10"/>
      <c r="Q75" s="10">
        <v>-1776331250</v>
      </c>
      <c r="R75" s="10"/>
      <c r="S75" s="10">
        <f t="shared" si="3"/>
        <v>-1776331250</v>
      </c>
      <c r="T75" s="21"/>
      <c r="U75" s="58">
        <f t="shared" si="7"/>
        <v>-8.1358726278186674E-2</v>
      </c>
    </row>
    <row r="76" spans="1:21" ht="39" customHeight="1" x14ac:dyDescent="0.4">
      <c r="A76" s="33" t="s">
        <v>177</v>
      </c>
      <c r="C76" s="10">
        <v>0</v>
      </c>
      <c r="D76" s="10"/>
      <c r="E76" s="10">
        <v>0</v>
      </c>
      <c r="F76" s="10"/>
      <c r="G76" s="10">
        <v>0</v>
      </c>
      <c r="H76" s="10"/>
      <c r="I76" s="10">
        <f t="shared" si="2"/>
        <v>0</v>
      </c>
      <c r="J76" s="21"/>
      <c r="K76" s="58">
        <f t="shared" si="6"/>
        <v>0</v>
      </c>
      <c r="L76" s="21"/>
      <c r="M76" s="10">
        <v>0</v>
      </c>
      <c r="N76" s="10"/>
      <c r="O76" s="10">
        <v>0</v>
      </c>
      <c r="P76" s="10"/>
      <c r="Q76" s="10">
        <v>-468350844</v>
      </c>
      <c r="R76" s="10"/>
      <c r="S76" s="10">
        <f t="shared" si="3"/>
        <v>-468350844</v>
      </c>
      <c r="T76" s="21"/>
      <c r="U76" s="58">
        <f t="shared" si="7"/>
        <v>-2.1451195051122196E-2</v>
      </c>
    </row>
    <row r="77" spans="1:21" ht="39" customHeight="1" x14ac:dyDescent="0.4">
      <c r="A77" s="33" t="s">
        <v>178</v>
      </c>
      <c r="C77" s="10">
        <v>0</v>
      </c>
      <c r="D77" s="10"/>
      <c r="E77" s="10">
        <v>0</v>
      </c>
      <c r="F77" s="10"/>
      <c r="G77" s="10">
        <v>0</v>
      </c>
      <c r="H77" s="10"/>
      <c r="I77" s="10">
        <f t="shared" si="2"/>
        <v>0</v>
      </c>
      <c r="J77" s="21"/>
      <c r="K77" s="58">
        <f t="shared" si="6"/>
        <v>0</v>
      </c>
      <c r="L77" s="21"/>
      <c r="M77" s="10">
        <v>0</v>
      </c>
      <c r="N77" s="10"/>
      <c r="O77" s="10">
        <v>0</v>
      </c>
      <c r="P77" s="10"/>
      <c r="Q77" s="10">
        <v>-8668969170</v>
      </c>
      <c r="R77" s="10"/>
      <c r="S77" s="10">
        <f t="shared" si="3"/>
        <v>-8668969170</v>
      </c>
      <c r="T77" s="21"/>
      <c r="U77" s="58">
        <f t="shared" si="7"/>
        <v>-0.39705223325664574</v>
      </c>
    </row>
    <row r="78" spans="1:21" ht="39" customHeight="1" x14ac:dyDescent="0.4">
      <c r="A78" s="33" t="s">
        <v>179</v>
      </c>
      <c r="C78" s="10">
        <v>0</v>
      </c>
      <c r="D78" s="10"/>
      <c r="E78" s="10">
        <v>0</v>
      </c>
      <c r="F78" s="10"/>
      <c r="G78" s="10">
        <v>0</v>
      </c>
      <c r="H78" s="10"/>
      <c r="I78" s="10">
        <f t="shared" si="2"/>
        <v>0</v>
      </c>
      <c r="J78" s="21"/>
      <c r="K78" s="58">
        <f t="shared" si="6"/>
        <v>0</v>
      </c>
      <c r="L78" s="21"/>
      <c r="M78" s="10">
        <v>0</v>
      </c>
      <c r="N78" s="10"/>
      <c r="O78" s="10">
        <v>0</v>
      </c>
      <c r="P78" s="10"/>
      <c r="Q78" s="10">
        <v>-63576171</v>
      </c>
      <c r="R78" s="10"/>
      <c r="S78" s="10">
        <f t="shared" si="3"/>
        <v>-63576171</v>
      </c>
      <c r="T78" s="21"/>
      <c r="U78" s="58">
        <f t="shared" si="7"/>
        <v>-2.9118872362371546E-3</v>
      </c>
    </row>
    <row r="79" spans="1:21" ht="39" customHeight="1" x14ac:dyDescent="0.4">
      <c r="A79" s="33" t="s">
        <v>223</v>
      </c>
      <c r="C79" s="10">
        <v>0</v>
      </c>
      <c r="D79" s="10"/>
      <c r="E79" s="10">
        <v>4299770942</v>
      </c>
      <c r="F79" s="10"/>
      <c r="G79" s="10">
        <v>0</v>
      </c>
      <c r="H79" s="10"/>
      <c r="I79" s="10">
        <f t="shared" si="2"/>
        <v>4299770942</v>
      </c>
      <c r="J79" s="21"/>
      <c r="K79" s="58">
        <f t="shared" si="6"/>
        <v>0.64957495176779179</v>
      </c>
      <c r="L79" s="21"/>
      <c r="M79" s="10">
        <v>0</v>
      </c>
      <c r="N79" s="10"/>
      <c r="O79" s="10">
        <v>4299770942</v>
      </c>
      <c r="P79" s="10"/>
      <c r="Q79" s="10">
        <v>0</v>
      </c>
      <c r="R79" s="10"/>
      <c r="S79" s="10">
        <f t="shared" si="3"/>
        <v>4299770942</v>
      </c>
      <c r="T79" s="21"/>
      <c r="U79" s="58">
        <f t="shared" si="7"/>
        <v>0.19693617793926604</v>
      </c>
    </row>
    <row r="80" spans="1:21" ht="39" customHeight="1" x14ac:dyDescent="0.4">
      <c r="A80" s="33" t="s">
        <v>225</v>
      </c>
      <c r="C80" s="10">
        <v>0</v>
      </c>
      <c r="D80" s="10"/>
      <c r="E80" s="10">
        <v>901373000</v>
      </c>
      <c r="F80" s="10"/>
      <c r="G80" s="10">
        <v>0</v>
      </c>
      <c r="H80" s="10"/>
      <c r="I80" s="10">
        <f t="shared" si="2"/>
        <v>901373000</v>
      </c>
      <c r="J80" s="21"/>
      <c r="K80" s="58">
        <f t="shared" si="6"/>
        <v>0.13617221263592369</v>
      </c>
      <c r="L80" s="21"/>
      <c r="M80" s="10">
        <v>0</v>
      </c>
      <c r="N80" s="10"/>
      <c r="O80" s="10">
        <v>901373000</v>
      </c>
      <c r="P80" s="10"/>
      <c r="Q80" s="10">
        <v>0</v>
      </c>
      <c r="R80" s="10"/>
      <c r="S80" s="10">
        <f t="shared" ref="S80:S84" si="8">M80+O80+Q80</f>
        <v>901373000</v>
      </c>
      <c r="T80" s="21"/>
      <c r="U80" s="58">
        <f t="shared" si="7"/>
        <v>4.1284281398274086E-2</v>
      </c>
    </row>
    <row r="81" spans="1:21" ht="39" customHeight="1" x14ac:dyDescent="0.4">
      <c r="A81" s="33" t="s">
        <v>226</v>
      </c>
      <c r="C81" s="10">
        <v>0</v>
      </c>
      <c r="D81" s="10"/>
      <c r="E81" s="10">
        <v>240466000</v>
      </c>
      <c r="F81" s="10"/>
      <c r="G81" s="10">
        <v>0</v>
      </c>
      <c r="H81" s="10"/>
      <c r="I81" s="10">
        <f t="shared" si="2"/>
        <v>240466000</v>
      </c>
      <c r="J81" s="21"/>
      <c r="K81" s="58">
        <f t="shared" si="6"/>
        <v>3.6327677092291455E-2</v>
      </c>
      <c r="L81" s="21"/>
      <c r="M81" s="10">
        <v>0</v>
      </c>
      <c r="N81" s="10"/>
      <c r="O81" s="10">
        <v>240466000</v>
      </c>
      <c r="P81" s="10"/>
      <c r="Q81" s="10">
        <v>0</v>
      </c>
      <c r="R81" s="10"/>
      <c r="S81" s="10">
        <f t="shared" si="8"/>
        <v>240466000</v>
      </c>
      <c r="T81" s="21"/>
      <c r="U81" s="58">
        <f t="shared" si="7"/>
        <v>1.1013715754429495E-2</v>
      </c>
    </row>
    <row r="82" spans="1:21" ht="39" customHeight="1" x14ac:dyDescent="0.4">
      <c r="A82" s="33" t="s">
        <v>224</v>
      </c>
      <c r="C82" s="10">
        <v>0</v>
      </c>
      <c r="D82" s="10"/>
      <c r="E82" s="10">
        <v>48432951</v>
      </c>
      <c r="F82" s="10"/>
      <c r="G82" s="10">
        <v>0</v>
      </c>
      <c r="H82" s="10"/>
      <c r="I82" s="10">
        <f t="shared" si="2"/>
        <v>48432951</v>
      </c>
      <c r="J82" s="21"/>
      <c r="K82" s="58">
        <f t="shared" si="6"/>
        <v>7.316862278055003E-3</v>
      </c>
      <c r="L82" s="21"/>
      <c r="M82" s="10">
        <v>0</v>
      </c>
      <c r="N82" s="10"/>
      <c r="O82" s="10">
        <v>48432951</v>
      </c>
      <c r="P82" s="10"/>
      <c r="Q82" s="10">
        <v>0</v>
      </c>
      <c r="R82" s="10"/>
      <c r="S82" s="10">
        <f t="shared" si="8"/>
        <v>48432951</v>
      </c>
      <c r="T82" s="21"/>
      <c r="U82" s="58">
        <f t="shared" si="7"/>
        <v>2.2183042736279215E-3</v>
      </c>
    </row>
    <row r="83" spans="1:21" ht="39" customHeight="1" x14ac:dyDescent="0.4">
      <c r="A83" s="33" t="s">
        <v>221</v>
      </c>
      <c r="C83" s="10">
        <v>0</v>
      </c>
      <c r="D83" s="10"/>
      <c r="E83" s="10">
        <v>40673250</v>
      </c>
      <c r="F83" s="10"/>
      <c r="G83" s="10">
        <v>0</v>
      </c>
      <c r="H83" s="10"/>
      <c r="I83" s="10">
        <f t="shared" si="2"/>
        <v>40673250</v>
      </c>
      <c r="J83" s="21"/>
      <c r="K83" s="58">
        <f t="shared" si="6"/>
        <v>6.1445888079563983E-3</v>
      </c>
      <c r="L83" s="21"/>
      <c r="M83" s="10">
        <v>0</v>
      </c>
      <c r="N83" s="10"/>
      <c r="O83" s="10">
        <v>40673250</v>
      </c>
      <c r="P83" s="10"/>
      <c r="Q83" s="10">
        <v>0</v>
      </c>
      <c r="R83" s="10"/>
      <c r="S83" s="10">
        <f t="shared" si="8"/>
        <v>40673250</v>
      </c>
      <c r="T83" s="21"/>
      <c r="U83" s="58">
        <f t="shared" si="7"/>
        <v>1.8628979328006849E-3</v>
      </c>
    </row>
    <row r="84" spans="1:21" ht="39" customHeight="1" x14ac:dyDescent="0.4">
      <c r="A84" s="33" t="s">
        <v>222</v>
      </c>
      <c r="C84" s="10">
        <v>0</v>
      </c>
      <c r="D84" s="10"/>
      <c r="E84" s="10">
        <v>-17937500</v>
      </c>
      <c r="F84" s="10"/>
      <c r="G84" s="10">
        <v>0</v>
      </c>
      <c r="H84" s="10"/>
      <c r="I84" s="10">
        <f t="shared" si="2"/>
        <v>-17937500</v>
      </c>
      <c r="J84" s="21"/>
      <c r="K84" s="58">
        <f t="shared" si="6"/>
        <v>-2.7098538165186673E-3</v>
      </c>
      <c r="L84" s="21"/>
      <c r="M84" s="10">
        <v>0</v>
      </c>
      <c r="N84" s="10"/>
      <c r="O84" s="10">
        <v>-17937500</v>
      </c>
      <c r="P84" s="10"/>
      <c r="Q84" s="10">
        <v>0</v>
      </c>
      <c r="R84" s="10"/>
      <c r="S84" s="10">
        <f t="shared" si="8"/>
        <v>-17937500</v>
      </c>
      <c r="T84" s="21"/>
      <c r="U84" s="58">
        <f t="shared" si="7"/>
        <v>-8.2156532044064061E-4</v>
      </c>
    </row>
    <row r="85" spans="1:21" ht="39" customHeight="1" x14ac:dyDescent="0.4">
      <c r="A85" s="33" t="s">
        <v>133</v>
      </c>
      <c r="C85" s="10">
        <v>0</v>
      </c>
      <c r="D85" s="10"/>
      <c r="E85" s="10">
        <f>VLOOKUP(A85,'درآمد ناشی از تغییر قیمت '!A:Q,9,0)</f>
        <v>253028850</v>
      </c>
      <c r="F85" s="10"/>
      <c r="G85" s="10">
        <v>0</v>
      </c>
      <c r="H85" s="10"/>
      <c r="I85" s="10">
        <f t="shared" si="2"/>
        <v>253028850</v>
      </c>
      <c r="J85" s="21"/>
      <c r="K85" s="58">
        <f t="shared" si="6"/>
        <v>3.8225571838987005E-2</v>
      </c>
      <c r="L85" s="21"/>
      <c r="M85" s="10">
        <v>0</v>
      </c>
      <c r="N85" s="10"/>
      <c r="O85" s="10">
        <v>1206265951</v>
      </c>
      <c r="P85" s="10"/>
      <c r="Q85" s="10">
        <v>0</v>
      </c>
      <c r="R85" s="10"/>
      <c r="S85" s="10">
        <f t="shared" ref="S85:S109" si="9">M85+O85+Q85</f>
        <v>1206265951</v>
      </c>
      <c r="T85" s="21"/>
      <c r="U85" s="58">
        <f t="shared" si="7"/>
        <v>5.5248851432471019E-2</v>
      </c>
    </row>
    <row r="86" spans="1:21" ht="39" customHeight="1" x14ac:dyDescent="0.4">
      <c r="A86" s="33" t="s">
        <v>138</v>
      </c>
      <c r="C86" s="10">
        <v>0</v>
      </c>
      <c r="D86" s="10"/>
      <c r="E86" s="10">
        <f>VLOOKUP(A86,'درآمد ناشی از تغییر قیمت '!A:Q,9,0)</f>
        <v>-693987100</v>
      </c>
      <c r="F86" s="10"/>
      <c r="G86" s="10">
        <f>VLOOKUP(A86,'درآمد ناشی از فروش'!A:Q,9,0)</f>
        <v>759614800</v>
      </c>
      <c r="H86" s="10"/>
      <c r="I86" s="10">
        <f t="shared" si="2"/>
        <v>65627700</v>
      </c>
      <c r="J86" s="21"/>
      <c r="K86" s="58">
        <f t="shared" si="6"/>
        <v>9.9145072230992139E-3</v>
      </c>
      <c r="L86" s="21"/>
      <c r="M86" s="10">
        <v>0</v>
      </c>
      <c r="N86" s="10"/>
      <c r="O86" s="10">
        <v>0</v>
      </c>
      <c r="P86" s="10"/>
      <c r="Q86" s="10">
        <v>759614800</v>
      </c>
      <c r="R86" s="10"/>
      <c r="S86" s="10">
        <f t="shared" si="9"/>
        <v>759614800</v>
      </c>
      <c r="T86" s="21"/>
      <c r="U86" s="58">
        <f t="shared" si="7"/>
        <v>3.4791535976220374E-2</v>
      </c>
    </row>
    <row r="87" spans="1:21" ht="39" customHeight="1" x14ac:dyDescent="0.4">
      <c r="A87" s="33" t="s">
        <v>145</v>
      </c>
      <c r="C87" s="10">
        <v>0</v>
      </c>
      <c r="D87" s="10"/>
      <c r="E87" s="10">
        <f>VLOOKUP(A87,'درآمد ناشی از تغییر قیمت '!A:Q,9,0)</f>
        <v>3094587905</v>
      </c>
      <c r="F87" s="10"/>
      <c r="G87" s="10">
        <v>0</v>
      </c>
      <c r="H87" s="10"/>
      <c r="I87" s="10">
        <f t="shared" si="2"/>
        <v>3094587905</v>
      </c>
      <c r="J87" s="21"/>
      <c r="K87" s="58">
        <f t="shared" si="6"/>
        <v>0.46750555232985408</v>
      </c>
      <c r="L87" s="21"/>
      <c r="M87" s="10">
        <v>0</v>
      </c>
      <c r="N87" s="10"/>
      <c r="O87" s="10">
        <v>3557367131</v>
      </c>
      <c r="P87" s="10"/>
      <c r="Q87" s="10">
        <v>0</v>
      </c>
      <c r="R87" s="10"/>
      <c r="S87" s="10">
        <f t="shared" si="9"/>
        <v>3557367131</v>
      </c>
      <c r="T87" s="21"/>
      <c r="U87" s="58">
        <f t="shared" si="7"/>
        <v>0.16293293195289293</v>
      </c>
    </row>
    <row r="88" spans="1:21" ht="39" customHeight="1" x14ac:dyDescent="0.4">
      <c r="A88" s="33" t="s">
        <v>147</v>
      </c>
      <c r="C88" s="10">
        <v>0</v>
      </c>
      <c r="D88" s="10"/>
      <c r="E88" s="10">
        <f>VLOOKUP(A88,'درآمد ناشی از تغییر قیمت '!A:Q,9,0)</f>
        <v>138157522</v>
      </c>
      <c r="F88" s="10"/>
      <c r="G88" s="10">
        <v>0</v>
      </c>
      <c r="H88" s="10"/>
      <c r="I88" s="10">
        <f t="shared" si="2"/>
        <v>138157522</v>
      </c>
      <c r="J88" s="21"/>
      <c r="K88" s="58">
        <f t="shared" si="6"/>
        <v>2.0871731750381144E-2</v>
      </c>
      <c r="L88" s="21"/>
      <c r="M88" s="10">
        <v>0</v>
      </c>
      <c r="N88" s="10"/>
      <c r="O88" s="10">
        <v>210601395</v>
      </c>
      <c r="P88" s="10"/>
      <c r="Q88" s="10">
        <v>4760948400</v>
      </c>
      <c r="R88" s="10"/>
      <c r="S88" s="10">
        <f t="shared" si="9"/>
        <v>4971549795</v>
      </c>
      <c r="T88" s="21"/>
      <c r="U88" s="58">
        <f t="shared" si="7"/>
        <v>0.22770469131237772</v>
      </c>
    </row>
    <row r="89" spans="1:21" ht="39" customHeight="1" x14ac:dyDescent="0.4">
      <c r="A89" s="33" t="s">
        <v>129</v>
      </c>
      <c r="C89" s="10">
        <v>0</v>
      </c>
      <c r="D89" s="10"/>
      <c r="E89" s="10">
        <f>VLOOKUP(A89,'درآمد ناشی از تغییر قیمت '!A:Q,9,0)</f>
        <v>3617052919</v>
      </c>
      <c r="F89" s="10"/>
      <c r="G89" s="10">
        <v>0</v>
      </c>
      <c r="H89" s="10"/>
      <c r="I89" s="10">
        <f t="shared" si="2"/>
        <v>3617052919</v>
      </c>
      <c r="J89" s="21"/>
      <c r="K89" s="58">
        <f t="shared" si="6"/>
        <v>0.54643538158060689</v>
      </c>
      <c r="L89" s="21"/>
      <c r="M89" s="10">
        <v>0</v>
      </c>
      <c r="N89" s="10"/>
      <c r="O89" s="10">
        <v>3667223766</v>
      </c>
      <c r="P89" s="10"/>
      <c r="Q89" s="10">
        <v>0</v>
      </c>
      <c r="R89" s="10"/>
      <c r="S89" s="10">
        <f t="shared" si="9"/>
        <v>3667223766</v>
      </c>
      <c r="T89" s="21"/>
      <c r="U89" s="58">
        <f t="shared" si="7"/>
        <v>0.16796453621972529</v>
      </c>
    </row>
    <row r="90" spans="1:21" ht="39" customHeight="1" x14ac:dyDescent="0.4">
      <c r="A90" s="33" t="s">
        <v>117</v>
      </c>
      <c r="C90" s="10">
        <v>0</v>
      </c>
      <c r="D90" s="10"/>
      <c r="E90" s="10">
        <f>VLOOKUP(A90,'درآمد ناشی از تغییر قیمت '!A:Q,9,0)</f>
        <v>887982423</v>
      </c>
      <c r="F90" s="10"/>
      <c r="G90" s="10">
        <v>0</v>
      </c>
      <c r="H90" s="10"/>
      <c r="I90" s="10">
        <f t="shared" si="2"/>
        <v>887982423</v>
      </c>
      <c r="J90" s="21"/>
      <c r="K90" s="58">
        <f t="shared" si="6"/>
        <v>0.13414927152435085</v>
      </c>
      <c r="L90" s="21"/>
      <c r="M90" s="10">
        <v>0</v>
      </c>
      <c r="N90" s="10"/>
      <c r="O90" s="10">
        <v>840120405</v>
      </c>
      <c r="P90" s="10"/>
      <c r="Q90" s="10">
        <v>0</v>
      </c>
      <c r="R90" s="10"/>
      <c r="S90" s="10">
        <f t="shared" si="9"/>
        <v>840120405</v>
      </c>
      <c r="T90" s="21"/>
      <c r="U90" s="58">
        <f t="shared" si="7"/>
        <v>3.8478817546622752E-2</v>
      </c>
    </row>
    <row r="91" spans="1:21" ht="39" customHeight="1" x14ac:dyDescent="0.4">
      <c r="A91" s="33" t="s">
        <v>118</v>
      </c>
      <c r="C91" s="10">
        <v>0</v>
      </c>
      <c r="D91" s="10"/>
      <c r="E91" s="10">
        <f>VLOOKUP(A91,'درآمد ناشی از تغییر قیمت '!A:Q,9,0)</f>
        <v>7844489712</v>
      </c>
      <c r="F91" s="10"/>
      <c r="G91" s="10">
        <v>0</v>
      </c>
      <c r="H91" s="10"/>
      <c r="I91" s="10">
        <f t="shared" si="2"/>
        <v>7844489712</v>
      </c>
      <c r="J91" s="21"/>
      <c r="K91" s="58">
        <f t="shared" ref="K91:K92" si="10">I91/$I$110*100</f>
        <v>1.1850826695305712</v>
      </c>
      <c r="L91" s="21"/>
      <c r="M91" s="10">
        <v>0</v>
      </c>
      <c r="N91" s="10"/>
      <c r="O91" s="10">
        <v>7650963776</v>
      </c>
      <c r="P91" s="10"/>
      <c r="Q91" s="10">
        <v>-12936372280</v>
      </c>
      <c r="R91" s="10"/>
      <c r="S91" s="10">
        <f t="shared" si="9"/>
        <v>-5285408504</v>
      </c>
      <c r="T91" s="21"/>
      <c r="U91" s="58">
        <f t="shared" si="7"/>
        <v>-0.2420799069685545</v>
      </c>
    </row>
    <row r="92" spans="1:21" ht="39" customHeight="1" x14ac:dyDescent="0.4">
      <c r="A92" s="33" t="s">
        <v>140</v>
      </c>
      <c r="C92" s="10">
        <v>0</v>
      </c>
      <c r="D92" s="10"/>
      <c r="E92" s="10">
        <f>VLOOKUP(A92,'درآمد ناشی از تغییر قیمت '!A:Q,9,0)</f>
        <v>392938920</v>
      </c>
      <c r="F92" s="10"/>
      <c r="G92" s="10">
        <v>0</v>
      </c>
      <c r="H92" s="10"/>
      <c r="I92" s="10">
        <f t="shared" si="2"/>
        <v>392938920</v>
      </c>
      <c r="J92" s="21"/>
      <c r="K92" s="58">
        <f t="shared" si="10"/>
        <v>5.9362064502897466E-2</v>
      </c>
      <c r="L92" s="21"/>
      <c r="M92" s="10">
        <v>0</v>
      </c>
      <c r="N92" s="10"/>
      <c r="O92" s="10">
        <v>-146179811</v>
      </c>
      <c r="P92" s="10"/>
      <c r="Q92" s="10">
        <v>0</v>
      </c>
      <c r="R92" s="10"/>
      <c r="S92" s="10">
        <f t="shared" si="9"/>
        <v>-146179811</v>
      </c>
      <c r="T92" s="21"/>
      <c r="U92" s="58">
        <f t="shared" si="7"/>
        <v>-6.6952620636190818E-3</v>
      </c>
    </row>
    <row r="93" spans="1:21" ht="39" customHeight="1" x14ac:dyDescent="0.4">
      <c r="A93" s="33" t="s">
        <v>115</v>
      </c>
      <c r="C93" s="10">
        <v>0</v>
      </c>
      <c r="D93" s="10"/>
      <c r="E93" s="10">
        <f>VLOOKUP(A93,'درآمد ناشی از تغییر قیمت '!A:Q,9,0)</f>
        <v>23668920411</v>
      </c>
      <c r="F93" s="10"/>
      <c r="G93" s="10">
        <v>0</v>
      </c>
      <c r="H93" s="10"/>
      <c r="I93" s="10">
        <f t="shared" si="2"/>
        <v>23668920411</v>
      </c>
      <c r="J93" s="21"/>
      <c r="K93" s="58">
        <f t="shared" ref="K93:K109" si="11">I93/$I$110*100</f>
        <v>3.5757109022229927</v>
      </c>
      <c r="L93" s="21"/>
      <c r="M93" s="10">
        <v>319276150</v>
      </c>
      <c r="N93" s="10"/>
      <c r="O93" s="10">
        <v>23088935981</v>
      </c>
      <c r="P93" s="10"/>
      <c r="Q93" s="10">
        <v>0</v>
      </c>
      <c r="R93" s="10"/>
      <c r="S93" s="10">
        <f t="shared" si="9"/>
        <v>23408212131</v>
      </c>
      <c r="T93" s="21"/>
      <c r="U93" s="58">
        <f t="shared" si="7"/>
        <v>1.0721324209252963</v>
      </c>
    </row>
    <row r="94" spans="1:21" ht="39" customHeight="1" x14ac:dyDescent="0.4">
      <c r="A94" s="33" t="s">
        <v>131</v>
      </c>
      <c r="C94" s="10">
        <v>0</v>
      </c>
      <c r="D94" s="10"/>
      <c r="E94" s="10">
        <f>VLOOKUP(A94,'درآمد ناشی از تغییر قیمت '!A:Q,9,0)</f>
        <v>1271946935</v>
      </c>
      <c r="F94" s="10"/>
      <c r="G94" s="10">
        <v>0</v>
      </c>
      <c r="H94" s="10"/>
      <c r="I94" s="10">
        <f t="shared" si="2"/>
        <v>1271946935</v>
      </c>
      <c r="J94" s="21"/>
      <c r="K94" s="58">
        <f t="shared" si="11"/>
        <v>0.19215555435367088</v>
      </c>
      <c r="L94" s="21"/>
      <c r="M94" s="10">
        <v>1035982500</v>
      </c>
      <c r="N94" s="10"/>
      <c r="O94" s="10">
        <v>243972580</v>
      </c>
      <c r="P94" s="10"/>
      <c r="Q94" s="10">
        <v>0</v>
      </c>
      <c r="R94" s="10"/>
      <c r="S94" s="10">
        <f t="shared" si="9"/>
        <v>1279955080</v>
      </c>
      <c r="T94" s="21"/>
      <c r="U94" s="58">
        <f t="shared" si="7"/>
        <v>5.8623927829955444E-2</v>
      </c>
    </row>
    <row r="95" spans="1:21" ht="39" customHeight="1" x14ac:dyDescent="0.4">
      <c r="A95" s="33" t="s">
        <v>121</v>
      </c>
      <c r="C95" s="10">
        <v>0</v>
      </c>
      <c r="D95" s="10"/>
      <c r="E95" s="10">
        <f>VLOOKUP(A95,'درآمد ناشی از تغییر قیمت '!A:Q,9,0)</f>
        <v>2377364186</v>
      </c>
      <c r="F95" s="10"/>
      <c r="G95" s="10">
        <f>VLOOKUP(A95,'درآمد ناشی از فروش'!A:Q,9,0)</f>
        <v>966461764</v>
      </c>
      <c r="H95" s="10"/>
      <c r="I95" s="10">
        <f t="shared" si="2"/>
        <v>3343825950</v>
      </c>
      <c r="J95" s="21"/>
      <c r="K95" s="58">
        <f t="shared" si="11"/>
        <v>0.5051584397146569</v>
      </c>
      <c r="L95" s="21"/>
      <c r="M95" s="10">
        <v>0</v>
      </c>
      <c r="N95" s="10"/>
      <c r="O95" s="10">
        <v>423184994</v>
      </c>
      <c r="P95" s="10"/>
      <c r="Q95" s="10">
        <v>966461764</v>
      </c>
      <c r="R95" s="10"/>
      <c r="S95" s="10">
        <f t="shared" si="9"/>
        <v>1389646758</v>
      </c>
      <c r="T95" s="21"/>
      <c r="U95" s="58">
        <f t="shared" si="7"/>
        <v>6.3647976810345203E-2</v>
      </c>
    </row>
    <row r="96" spans="1:21" ht="39" customHeight="1" x14ac:dyDescent="0.4">
      <c r="A96" s="33" t="s">
        <v>137</v>
      </c>
      <c r="C96" s="10">
        <v>0</v>
      </c>
      <c r="D96" s="10"/>
      <c r="E96" s="10">
        <f>VLOOKUP(A96,'درآمد ناشی از تغییر قیمت '!A:Q,9,0)</f>
        <v>2730727040</v>
      </c>
      <c r="F96" s="10"/>
      <c r="G96" s="10">
        <v>0</v>
      </c>
      <c r="H96" s="10"/>
      <c r="I96" s="10">
        <f t="shared" si="2"/>
        <v>2730727040</v>
      </c>
      <c r="J96" s="21"/>
      <c r="K96" s="58">
        <f t="shared" si="11"/>
        <v>0.41253636745447941</v>
      </c>
      <c r="L96" s="21"/>
      <c r="M96" s="10">
        <v>0</v>
      </c>
      <c r="N96" s="10"/>
      <c r="O96" s="10">
        <v>-1312087376</v>
      </c>
      <c r="P96" s="10"/>
      <c r="Q96" s="10">
        <v>0</v>
      </c>
      <c r="R96" s="10"/>
      <c r="S96" s="10">
        <f t="shared" si="9"/>
        <v>-1312087376</v>
      </c>
      <c r="T96" s="21"/>
      <c r="U96" s="58">
        <f t="shared" si="7"/>
        <v>-6.0095636822832567E-2</v>
      </c>
    </row>
    <row r="97" spans="1:21" ht="39" customHeight="1" x14ac:dyDescent="0.4">
      <c r="A97" s="33" t="s">
        <v>189</v>
      </c>
      <c r="C97" s="10">
        <v>0</v>
      </c>
      <c r="D97" s="10"/>
      <c r="E97" s="10">
        <f>VLOOKUP(A97,'درآمد ناشی از تغییر قیمت '!A:Q,9,0)</f>
        <v>11652497753</v>
      </c>
      <c r="F97" s="10"/>
      <c r="G97" s="10">
        <v>0</v>
      </c>
      <c r="H97" s="10"/>
      <c r="I97" s="10">
        <f t="shared" si="2"/>
        <v>11652497753</v>
      </c>
      <c r="J97" s="21"/>
      <c r="K97" s="58">
        <f t="shared" si="11"/>
        <v>1.7603660213486967</v>
      </c>
      <c r="L97" s="21"/>
      <c r="M97" s="10">
        <v>0</v>
      </c>
      <c r="N97" s="10"/>
      <c r="O97" s="10">
        <v>11652497753</v>
      </c>
      <c r="P97" s="10"/>
      <c r="Q97" s="10">
        <v>0</v>
      </c>
      <c r="R97" s="10"/>
      <c r="S97" s="10">
        <f t="shared" si="9"/>
        <v>11652497753</v>
      </c>
      <c r="T97" s="21"/>
      <c r="U97" s="58">
        <f t="shared" si="7"/>
        <v>0.53370246970744473</v>
      </c>
    </row>
    <row r="98" spans="1:21" ht="39" customHeight="1" x14ac:dyDescent="0.4">
      <c r="A98" s="33" t="s">
        <v>188</v>
      </c>
      <c r="C98" s="10">
        <v>0</v>
      </c>
      <c r="D98" s="10"/>
      <c r="E98" s="10">
        <f>VLOOKUP(A98,'درآمد ناشی از تغییر قیمت '!A:Q,9,0)</f>
        <v>10265227562</v>
      </c>
      <c r="F98" s="10"/>
      <c r="G98" s="10">
        <v>0</v>
      </c>
      <c r="H98" s="10"/>
      <c r="I98" s="10">
        <f t="shared" si="2"/>
        <v>10265227562</v>
      </c>
      <c r="J98" s="21"/>
      <c r="K98" s="58">
        <f t="shared" si="11"/>
        <v>1.5507883532442268</v>
      </c>
      <c r="L98" s="21"/>
      <c r="M98" s="10">
        <v>0</v>
      </c>
      <c r="N98" s="10"/>
      <c r="O98" s="10">
        <v>10265227562</v>
      </c>
      <c r="P98" s="10"/>
      <c r="Q98" s="10">
        <v>0</v>
      </c>
      <c r="R98" s="10"/>
      <c r="S98" s="10">
        <f t="shared" si="9"/>
        <v>10265227562</v>
      </c>
      <c r="T98" s="21"/>
      <c r="U98" s="58">
        <f t="shared" si="7"/>
        <v>0.47016334335167242</v>
      </c>
    </row>
    <row r="99" spans="1:21" ht="39" customHeight="1" x14ac:dyDescent="0.4">
      <c r="A99" s="33" t="s">
        <v>190</v>
      </c>
      <c r="C99" s="10">
        <v>0</v>
      </c>
      <c r="D99" s="10"/>
      <c r="E99" s="10">
        <f>VLOOKUP(A99,'درآمد ناشی از تغییر قیمت '!A:Q,9,0)</f>
        <v>5279129347</v>
      </c>
      <c r="F99" s="10"/>
      <c r="G99" s="10">
        <v>0</v>
      </c>
      <c r="H99" s="10"/>
      <c r="I99" s="10">
        <f t="shared" si="2"/>
        <v>5279129347</v>
      </c>
      <c r="J99" s="21"/>
      <c r="K99" s="58">
        <f t="shared" si="11"/>
        <v>0.79752857471016869</v>
      </c>
      <c r="L99" s="21"/>
      <c r="M99" s="10">
        <v>0</v>
      </c>
      <c r="N99" s="10"/>
      <c r="O99" s="10">
        <v>5279129347</v>
      </c>
      <c r="P99" s="10"/>
      <c r="Q99" s="10">
        <v>0</v>
      </c>
      <c r="R99" s="10"/>
      <c r="S99" s="10">
        <f t="shared" si="9"/>
        <v>5279129347</v>
      </c>
      <c r="T99" s="21"/>
      <c r="U99" s="58">
        <f t="shared" si="7"/>
        <v>0.24179231183919969</v>
      </c>
    </row>
    <row r="100" spans="1:21" ht="39" customHeight="1" x14ac:dyDescent="0.4">
      <c r="A100" s="33" t="s">
        <v>192</v>
      </c>
      <c r="C100" s="10">
        <v>0</v>
      </c>
      <c r="D100" s="10"/>
      <c r="E100" s="10">
        <f>VLOOKUP(A100,'درآمد ناشی از تغییر قیمت '!A:Q,9,0)</f>
        <v>1113133251</v>
      </c>
      <c r="F100" s="10"/>
      <c r="G100" s="10">
        <v>0</v>
      </c>
      <c r="H100" s="10"/>
      <c r="I100" s="10">
        <f t="shared" si="2"/>
        <v>1113133251</v>
      </c>
      <c r="J100" s="21"/>
      <c r="K100" s="58">
        <f t="shared" si="11"/>
        <v>0.16816325510891605</v>
      </c>
      <c r="L100" s="21"/>
      <c r="M100" s="10">
        <v>0</v>
      </c>
      <c r="N100" s="10"/>
      <c r="O100" s="10">
        <v>1113133251</v>
      </c>
      <c r="P100" s="10"/>
      <c r="Q100" s="10">
        <v>0</v>
      </c>
      <c r="R100" s="10"/>
      <c r="S100" s="10">
        <f t="shared" si="9"/>
        <v>1113133251</v>
      </c>
      <c r="T100" s="21"/>
      <c r="U100" s="58">
        <f t="shared" si="7"/>
        <v>5.0983229326882054E-2</v>
      </c>
    </row>
    <row r="101" spans="1:21" ht="39" customHeight="1" x14ac:dyDescent="0.4">
      <c r="A101" s="33" t="s">
        <v>194</v>
      </c>
      <c r="C101" s="10">
        <v>0</v>
      </c>
      <c r="D101" s="10"/>
      <c r="E101" s="10">
        <f>VLOOKUP(A101,'درآمد ناشی از تغییر قیمت '!A:Q,9,0)</f>
        <v>99150459</v>
      </c>
      <c r="F101" s="10"/>
      <c r="G101" s="10">
        <v>0</v>
      </c>
      <c r="H101" s="10"/>
      <c r="I101" s="10">
        <f t="shared" si="2"/>
        <v>99150459</v>
      </c>
      <c r="J101" s="21"/>
      <c r="K101" s="58">
        <f t="shared" si="11"/>
        <v>1.4978857127845446E-2</v>
      </c>
      <c r="L101" s="21"/>
      <c r="M101" s="10">
        <v>0</v>
      </c>
      <c r="N101" s="10"/>
      <c r="O101" s="10">
        <v>99150459</v>
      </c>
      <c r="P101" s="10"/>
      <c r="Q101" s="10">
        <v>0</v>
      </c>
      <c r="R101" s="10"/>
      <c r="S101" s="10">
        <f t="shared" si="9"/>
        <v>99150459</v>
      </c>
      <c r="T101" s="21"/>
      <c r="U101" s="58">
        <f t="shared" si="7"/>
        <v>4.5412448011245485E-3</v>
      </c>
    </row>
    <row r="102" spans="1:21" ht="39" customHeight="1" x14ac:dyDescent="0.4">
      <c r="A102" s="33" t="s">
        <v>195</v>
      </c>
      <c r="C102" s="10">
        <v>0</v>
      </c>
      <c r="D102" s="10"/>
      <c r="E102" s="10">
        <f>VLOOKUP(A102,'درآمد ناشی از تغییر قیمت '!A:Q,9,0)</f>
        <v>90756803</v>
      </c>
      <c r="F102" s="10"/>
      <c r="G102" s="10">
        <v>0</v>
      </c>
      <c r="H102" s="10"/>
      <c r="I102" s="10">
        <f t="shared" si="2"/>
        <v>90756803</v>
      </c>
      <c r="J102" s="21"/>
      <c r="K102" s="58">
        <f t="shared" si="11"/>
        <v>1.3710810814471518E-2</v>
      </c>
      <c r="L102" s="21"/>
      <c r="M102" s="10">
        <v>0</v>
      </c>
      <c r="N102" s="10"/>
      <c r="O102" s="10">
        <v>90756803</v>
      </c>
      <c r="P102" s="10"/>
      <c r="Q102" s="10">
        <v>0</v>
      </c>
      <c r="R102" s="10"/>
      <c r="S102" s="10">
        <f t="shared" si="9"/>
        <v>90756803</v>
      </c>
      <c r="T102" s="21"/>
      <c r="U102" s="58">
        <f t="shared" si="7"/>
        <v>4.1568023380550842E-3</v>
      </c>
    </row>
    <row r="103" spans="1:21" ht="39" customHeight="1" x14ac:dyDescent="0.4">
      <c r="A103" s="33" t="s">
        <v>191</v>
      </c>
      <c r="C103" s="10">
        <v>0</v>
      </c>
      <c r="D103" s="10"/>
      <c r="E103" s="10">
        <f>VLOOKUP(A103,'درآمد ناشی از تغییر قیمت '!A:Q,9,0)</f>
        <v>-309904489</v>
      </c>
      <c r="F103" s="10"/>
      <c r="G103" s="10">
        <v>0</v>
      </c>
      <c r="H103" s="10"/>
      <c r="I103" s="10">
        <f t="shared" si="2"/>
        <v>-309904489</v>
      </c>
      <c r="J103" s="21"/>
      <c r="K103" s="58">
        <f t="shared" si="11"/>
        <v>-4.6817887792218391E-2</v>
      </c>
      <c r="L103" s="21"/>
      <c r="M103" s="10">
        <v>0</v>
      </c>
      <c r="N103" s="10"/>
      <c r="O103" s="10">
        <v>-309904489</v>
      </c>
      <c r="P103" s="10"/>
      <c r="Q103" s="10">
        <v>0</v>
      </c>
      <c r="R103" s="10"/>
      <c r="S103" s="10">
        <f t="shared" si="9"/>
        <v>-309904489</v>
      </c>
      <c r="T103" s="21"/>
      <c r="U103" s="58">
        <f t="shared" si="7"/>
        <v>-1.4194106247318632E-2</v>
      </c>
    </row>
    <row r="104" spans="1:21" ht="39" customHeight="1" x14ac:dyDescent="0.4">
      <c r="A104" s="33" t="s">
        <v>193</v>
      </c>
      <c r="C104" s="10">
        <v>0</v>
      </c>
      <c r="D104" s="10"/>
      <c r="E104" s="10">
        <f>VLOOKUP(A104,'درآمد ناشی از تغییر قیمت '!A:Q,9,0)</f>
        <v>-440599779</v>
      </c>
      <c r="F104" s="10"/>
      <c r="G104" s="10">
        <v>0</v>
      </c>
      <c r="H104" s="10"/>
      <c r="I104" s="10">
        <f t="shared" si="2"/>
        <v>-440599779</v>
      </c>
      <c r="J104" s="21"/>
      <c r="K104" s="58">
        <f t="shared" si="11"/>
        <v>-6.656228530622614E-2</v>
      </c>
      <c r="L104" s="21"/>
      <c r="M104" s="10">
        <v>0</v>
      </c>
      <c r="N104" s="10"/>
      <c r="O104" s="10">
        <v>-440599779</v>
      </c>
      <c r="P104" s="10"/>
      <c r="Q104" s="10">
        <v>0</v>
      </c>
      <c r="R104" s="10"/>
      <c r="S104" s="10">
        <f t="shared" si="9"/>
        <v>-440599779</v>
      </c>
      <c r="T104" s="21"/>
      <c r="U104" s="58">
        <f t="shared" si="7"/>
        <v>-2.0180153233182459E-2</v>
      </c>
    </row>
    <row r="105" spans="1:21" ht="39" customHeight="1" x14ac:dyDescent="0.4">
      <c r="A105" s="33" t="s">
        <v>227</v>
      </c>
      <c r="C105" s="10">
        <v>0</v>
      </c>
      <c r="D105" s="10"/>
      <c r="E105" s="10">
        <f>VLOOKUP(A105,'درآمد ناشی از تغییر قیمت '!A:Q,9,0)</f>
        <v>-1357707222</v>
      </c>
      <c r="F105" s="10"/>
      <c r="G105" s="10">
        <v>0</v>
      </c>
      <c r="H105" s="10"/>
      <c r="I105" s="10">
        <f t="shared" si="2"/>
        <v>-1357707222</v>
      </c>
      <c r="J105" s="21"/>
      <c r="K105" s="58">
        <f t="shared" si="11"/>
        <v>-0.20511153155409939</v>
      </c>
      <c r="L105" s="21"/>
      <c r="M105" s="10">
        <v>0</v>
      </c>
      <c r="N105" s="10"/>
      <c r="O105" s="10">
        <v>0</v>
      </c>
      <c r="P105" s="10"/>
      <c r="Q105" s="10">
        <v>0</v>
      </c>
      <c r="R105" s="10"/>
      <c r="S105" s="10">
        <f t="shared" si="9"/>
        <v>0</v>
      </c>
      <c r="T105" s="21"/>
      <c r="U105" s="58">
        <f t="shared" si="7"/>
        <v>0</v>
      </c>
    </row>
    <row r="106" spans="1:21" ht="39" customHeight="1" x14ac:dyDescent="0.4">
      <c r="A106" s="33" t="s">
        <v>228</v>
      </c>
      <c r="C106" s="10">
        <v>0</v>
      </c>
      <c r="D106" s="10"/>
      <c r="E106" s="10">
        <f>VLOOKUP(A106,'درآمد ناشی از تغییر قیمت '!A:Q,9,0)</f>
        <v>-1745307180</v>
      </c>
      <c r="F106" s="10"/>
      <c r="G106" s="10">
        <v>0</v>
      </c>
      <c r="H106" s="10"/>
      <c r="I106" s="10">
        <f t="shared" si="2"/>
        <v>-1745307180</v>
      </c>
      <c r="J106" s="21"/>
      <c r="K106" s="58">
        <f t="shared" si="11"/>
        <v>-0.2636670284443447</v>
      </c>
      <c r="L106" s="21"/>
      <c r="M106" s="10">
        <v>0</v>
      </c>
      <c r="N106" s="10"/>
      <c r="O106" s="10">
        <v>0</v>
      </c>
      <c r="P106" s="10"/>
      <c r="Q106" s="10">
        <v>0</v>
      </c>
      <c r="R106" s="10"/>
      <c r="S106" s="10">
        <f t="shared" si="9"/>
        <v>0</v>
      </c>
      <c r="T106" s="21"/>
      <c r="U106" s="58">
        <f t="shared" si="7"/>
        <v>0</v>
      </c>
    </row>
    <row r="107" spans="1:21" ht="39" customHeight="1" x14ac:dyDescent="0.4">
      <c r="A107" s="33" t="s">
        <v>149</v>
      </c>
      <c r="C107" s="10">
        <v>0</v>
      </c>
      <c r="D107" s="10"/>
      <c r="E107" s="10">
        <v>0</v>
      </c>
      <c r="F107" s="10"/>
      <c r="G107" s="10">
        <f>VLOOKUP(A107,'درآمد ناشی از فروش'!A:Q,9,0)</f>
        <v>0</v>
      </c>
      <c r="H107" s="10"/>
      <c r="I107" s="10">
        <f t="shared" si="2"/>
        <v>0</v>
      </c>
      <c r="J107" s="21"/>
      <c r="K107" s="58">
        <f t="shared" si="11"/>
        <v>0</v>
      </c>
      <c r="L107" s="21"/>
      <c r="M107" s="10">
        <v>0</v>
      </c>
      <c r="N107" s="10"/>
      <c r="O107" s="10">
        <v>0</v>
      </c>
      <c r="P107" s="10"/>
      <c r="Q107" s="10">
        <v>11334506798</v>
      </c>
      <c r="R107" s="10"/>
      <c r="S107" s="10">
        <f t="shared" si="9"/>
        <v>11334506798</v>
      </c>
      <c r="T107" s="21"/>
      <c r="U107" s="58">
        <f t="shared" si="7"/>
        <v>0.5191379907754976</v>
      </c>
    </row>
    <row r="108" spans="1:21" ht="39" customHeight="1" x14ac:dyDescent="0.4">
      <c r="A108" s="33" t="s">
        <v>88</v>
      </c>
      <c r="C108" s="10">
        <f>VLOOKUP(A108,'درآمد سود سهام'!A:M,3,0)</f>
        <v>0</v>
      </c>
      <c r="D108" s="10"/>
      <c r="E108" s="10">
        <v>0</v>
      </c>
      <c r="F108" s="10"/>
      <c r="G108" s="10">
        <f>VLOOKUP(A108,'درآمد ناشی از فروش'!A:Q,9,0)</f>
        <v>0</v>
      </c>
      <c r="H108" s="10"/>
      <c r="I108" s="10">
        <f t="shared" si="2"/>
        <v>0</v>
      </c>
      <c r="J108" s="21"/>
      <c r="K108" s="58">
        <f t="shared" si="11"/>
        <v>0</v>
      </c>
      <c r="L108" s="21"/>
      <c r="M108" s="10">
        <v>257763000</v>
      </c>
      <c r="N108" s="10"/>
      <c r="O108" s="10">
        <v>0</v>
      </c>
      <c r="P108" s="10"/>
      <c r="Q108" s="10">
        <v>2818628155</v>
      </c>
      <c r="R108" s="10"/>
      <c r="S108" s="10">
        <f t="shared" si="9"/>
        <v>3076391155</v>
      </c>
      <c r="T108" s="21"/>
      <c r="U108" s="58">
        <f t="shared" si="7"/>
        <v>0.14090348627502869</v>
      </c>
    </row>
    <row r="109" spans="1:21" ht="39" customHeight="1" thickBot="1" x14ac:dyDescent="0.45">
      <c r="A109" s="33" t="s">
        <v>148</v>
      </c>
      <c r="C109" s="10">
        <f>VLOOKUP(A109,'درآمد سود سهام'!A:M,3,0)</f>
        <v>0</v>
      </c>
      <c r="D109" s="10"/>
      <c r="E109" s="10">
        <v>0</v>
      </c>
      <c r="F109" s="10"/>
      <c r="G109" s="10">
        <f>VLOOKUP(A109,'درآمد ناشی از فروش'!A:Q,9,0)</f>
        <v>0</v>
      </c>
      <c r="H109" s="10"/>
      <c r="I109" s="10">
        <f t="shared" si="2"/>
        <v>0</v>
      </c>
      <c r="J109" s="21"/>
      <c r="K109" s="58">
        <f t="shared" si="11"/>
        <v>0</v>
      </c>
      <c r="L109" s="21"/>
      <c r="M109" s="10">
        <v>989420</v>
      </c>
      <c r="N109" s="10"/>
      <c r="O109" s="10">
        <v>0</v>
      </c>
      <c r="P109" s="10"/>
      <c r="Q109" s="10">
        <v>2921373</v>
      </c>
      <c r="R109" s="10"/>
      <c r="S109" s="10">
        <f t="shared" si="9"/>
        <v>3910793</v>
      </c>
      <c r="T109" s="21"/>
      <c r="U109" s="58">
        <f t="shared" si="7"/>
        <v>1.7912038490436314E-4</v>
      </c>
    </row>
    <row r="110" spans="1:21" ht="39" customHeight="1" thickBot="1" x14ac:dyDescent="0.45">
      <c r="A110" s="37"/>
      <c r="B110" s="45"/>
      <c r="C110" s="73">
        <f>SUM(C10:C109)</f>
        <v>7717290000</v>
      </c>
      <c r="D110" s="14"/>
      <c r="E110" s="73">
        <f>SUM(E10:E109)</f>
        <v>595992004405</v>
      </c>
      <c r="F110" s="14"/>
      <c r="G110" s="73">
        <f>SUM(G10:G109)</f>
        <v>58226780916</v>
      </c>
      <c r="H110" s="14"/>
      <c r="I110" s="73">
        <f>SUM(I10:I109)</f>
        <v>661936075321</v>
      </c>
      <c r="J110" s="14"/>
      <c r="K110" s="151">
        <f>SUM(K10:K109)</f>
        <v>99.999999999999986</v>
      </c>
      <c r="L110" s="14"/>
      <c r="M110" s="73">
        <f>SUM(M10:M109)</f>
        <v>169488393628</v>
      </c>
      <c r="N110" s="14"/>
      <c r="O110" s="73">
        <f>SUM(O10:O109)</f>
        <v>1831358825371</v>
      </c>
      <c r="P110" s="14"/>
      <c r="Q110" s="73">
        <f>SUM(Q10:Q109)</f>
        <v>182484958457</v>
      </c>
      <c r="R110" s="14"/>
      <c r="S110" s="73">
        <f>SUM(S10:S109)</f>
        <v>2183332177456</v>
      </c>
      <c r="T110" s="23"/>
      <c r="U110" s="73">
        <f>SUM(U10:U109)</f>
        <v>99.999999999999986</v>
      </c>
    </row>
    <row r="111" spans="1:21" ht="27.75" customHeight="1" thickTop="1" x14ac:dyDescent="0.4">
      <c r="A111" s="37"/>
      <c r="B111" s="45"/>
      <c r="C111" s="14"/>
      <c r="D111" s="14"/>
      <c r="E111" s="14"/>
      <c r="F111" s="14"/>
      <c r="G111" s="14"/>
      <c r="H111" s="14"/>
      <c r="I111" s="14"/>
      <c r="J111" s="14"/>
      <c r="K111" s="15"/>
      <c r="L111" s="14"/>
      <c r="M111" s="14"/>
      <c r="N111" s="14"/>
      <c r="O111" s="14"/>
      <c r="P111" s="14"/>
      <c r="Q111" s="14"/>
      <c r="R111" s="14"/>
      <c r="S111" s="14"/>
      <c r="T111" s="23"/>
      <c r="U111" s="15"/>
    </row>
    <row r="112" spans="1:21" ht="22.5" hidden="1" x14ac:dyDescent="0.4">
      <c r="C112" s="10">
        <f>'درآمد سود سهام'!C38</f>
        <v>7717290000</v>
      </c>
      <c r="D112" s="10"/>
      <c r="E112" s="10">
        <f>'درآمد ناشی از تغییر قیمت '!I79</f>
        <v>595992004405</v>
      </c>
      <c r="F112" s="10"/>
      <c r="G112" s="10">
        <f>'درآمد ناشی از فروش'!I50</f>
        <v>58226780916</v>
      </c>
      <c r="H112" s="10"/>
      <c r="I112" s="10">
        <f>C112+E112+G114</f>
        <v>661936075321</v>
      </c>
      <c r="J112" s="34"/>
      <c r="K112" s="34"/>
      <c r="L112" s="34"/>
      <c r="M112" s="10">
        <f>'درآمد سود سهام'!I38</f>
        <v>169488393628</v>
      </c>
      <c r="N112" s="10"/>
      <c r="O112" s="10">
        <f>'درآمد ناشی از تغییر قیمت '!Q79</f>
        <v>1831358825371</v>
      </c>
      <c r="P112" s="10"/>
      <c r="Q112" s="10">
        <f>'درآمد ناشی از فروش'!Q50</f>
        <v>158837463838</v>
      </c>
      <c r="R112" s="10"/>
      <c r="S112" s="10">
        <f>M112+O112+Q114</f>
        <v>2183332177456</v>
      </c>
      <c r="T112" s="34"/>
      <c r="U112" s="34"/>
    </row>
    <row r="113" spans="3:21" ht="22.5" hidden="1" x14ac:dyDescent="0.4">
      <c r="C113" s="10">
        <f>C112-C110</f>
        <v>0</v>
      </c>
      <c r="D113" s="10"/>
      <c r="E113" s="10">
        <f>E112-E110</f>
        <v>0</v>
      </c>
      <c r="F113" s="10"/>
      <c r="G113" s="10">
        <f>'درآمد ناشی از اختیار فروش'!I26</f>
        <v>0</v>
      </c>
      <c r="H113" s="10"/>
      <c r="I113" s="10">
        <f>I112-I110</f>
        <v>0</v>
      </c>
      <c r="J113" s="34"/>
      <c r="K113" s="34"/>
      <c r="L113" s="34"/>
      <c r="M113" s="10">
        <f>M112-M110</f>
        <v>0</v>
      </c>
      <c r="N113" s="10"/>
      <c r="O113" s="10">
        <f>O112-O110</f>
        <v>0</v>
      </c>
      <c r="P113" s="10"/>
      <c r="Q113" s="10">
        <f>'درآمد ناشی از اختیار فروش'!Q26</f>
        <v>23647494619</v>
      </c>
      <c r="R113" s="10"/>
      <c r="S113" s="10">
        <f>S112-S110</f>
        <v>0</v>
      </c>
      <c r="T113" s="34"/>
      <c r="U113" s="34"/>
    </row>
    <row r="114" spans="3:21" ht="22.5" hidden="1" x14ac:dyDescent="0.4">
      <c r="C114" s="10"/>
      <c r="D114" s="10"/>
      <c r="E114" s="10"/>
      <c r="F114" s="10"/>
      <c r="G114" s="10">
        <f>G112+G113</f>
        <v>58226780916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>
        <f>Q112+Q113</f>
        <v>182484958457</v>
      </c>
      <c r="R114" s="10"/>
      <c r="S114" s="10"/>
      <c r="T114" s="10"/>
      <c r="U114" s="10"/>
    </row>
    <row r="115" spans="3:21" ht="22.5" hidden="1" x14ac:dyDescent="0.4">
      <c r="C115" s="10"/>
      <c r="D115" s="10"/>
      <c r="E115" s="10"/>
      <c r="F115" s="10"/>
      <c r="G115" s="10">
        <f>G114-G110</f>
        <v>0</v>
      </c>
      <c r="H115" s="10"/>
      <c r="I115" s="10"/>
      <c r="J115" s="10"/>
      <c r="K115" s="10"/>
      <c r="L115" s="10"/>
      <c r="M115" s="10"/>
      <c r="N115" s="10"/>
      <c r="O115" s="10"/>
      <c r="P115" s="10"/>
      <c r="Q115" s="10">
        <f>Q114-Q110</f>
        <v>0</v>
      </c>
      <c r="R115" s="10"/>
      <c r="S115" s="10"/>
      <c r="T115" s="10"/>
      <c r="U115" s="10"/>
    </row>
    <row r="116" spans="3:21" ht="22.5" x14ac:dyDescent="0.4"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</row>
    <row r="117" spans="3:21" ht="22.5" x14ac:dyDescent="0.4">
      <c r="G117" s="10"/>
      <c r="Q117" s="10"/>
    </row>
    <row r="129" spans="12:12" x14ac:dyDescent="0.4">
      <c r="L129" s="41"/>
    </row>
  </sheetData>
  <sortState xmlns:xlrd2="http://schemas.microsoft.com/office/spreadsheetml/2017/richdata2" ref="A10:U109">
    <sortCondition descending="1" ref="S10:S109"/>
  </sortState>
  <mergeCells count="10">
    <mergeCell ref="A1:U1"/>
    <mergeCell ref="A2:U2"/>
    <mergeCell ref="A3:U3"/>
    <mergeCell ref="C6:U6"/>
    <mergeCell ref="A5:U5"/>
    <mergeCell ref="C7:K7"/>
    <mergeCell ref="M7:U7"/>
    <mergeCell ref="A8:A9"/>
    <mergeCell ref="I8:K8"/>
    <mergeCell ref="S8:U8"/>
  </mergeCells>
  <pageMargins left="0.39" right="0.39" top="0.39" bottom="0.39" header="0" footer="0"/>
  <pageSetup paperSize="9" scale="41" fitToHeight="0" orientation="landscape" r:id="rId1"/>
  <rowBreaks count="3" manualBreakCount="3">
    <brk id="34" max="21" man="1"/>
    <brk id="63" max="21" man="1"/>
    <brk id="93" max="2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DC7F5-F381-475C-8169-90B7291ED9A1}">
  <sheetPr>
    <pageSetUpPr fitToPage="1"/>
  </sheetPr>
  <dimension ref="A1:U15"/>
  <sheetViews>
    <sheetView rightToLeft="1" view="pageBreakPreview" zoomScale="73" zoomScaleNormal="100" zoomScaleSheetLayoutView="73" workbookViewId="0">
      <selection activeCell="A13" sqref="A13:XFD14"/>
    </sheetView>
  </sheetViews>
  <sheetFormatPr defaultColWidth="9.140625" defaultRowHeight="15.75" x14ac:dyDescent="0.4"/>
  <cols>
    <col min="1" max="1" width="49.140625" style="41" bestFit="1" customWidth="1"/>
    <col min="2" max="2" width="1.42578125" style="41" customWidth="1"/>
    <col min="3" max="3" width="28.7109375" style="118" customWidth="1"/>
    <col min="4" max="4" width="1.42578125" style="118" customWidth="1"/>
    <col min="5" max="5" width="26.85546875" style="118" customWidth="1"/>
    <col min="6" max="6" width="1.42578125" style="118" customWidth="1"/>
    <col min="7" max="7" width="28.42578125" style="118" customWidth="1"/>
    <col min="8" max="8" width="1.42578125" style="118" customWidth="1"/>
    <col min="9" max="9" width="25" style="118" customWidth="1"/>
    <col min="10" max="10" width="1.42578125" style="16" customWidth="1"/>
    <col min="11" max="11" width="27.5703125" style="16" customWidth="1"/>
    <col min="12" max="12" width="1.42578125" style="16" customWidth="1"/>
    <col min="13" max="13" width="26.5703125" style="118" customWidth="1"/>
    <col min="14" max="14" width="1.42578125" style="118" customWidth="1"/>
    <col min="15" max="15" width="23.7109375" style="118" customWidth="1"/>
    <col min="16" max="16" width="1.42578125" style="118" customWidth="1"/>
    <col min="17" max="17" width="23" style="118" bestFit="1" customWidth="1"/>
    <col min="18" max="18" width="1.42578125" style="118" customWidth="1"/>
    <col min="19" max="19" width="26.5703125" style="118" customWidth="1"/>
    <col min="20" max="20" width="1.42578125" style="16" customWidth="1"/>
    <col min="21" max="21" width="24.42578125" style="16" bestFit="1" customWidth="1"/>
    <col min="22" max="22" width="1.42578125" style="16" customWidth="1"/>
    <col min="23" max="16384" width="9.140625" style="16"/>
  </cols>
  <sheetData>
    <row r="1" spans="1:21" ht="39" customHeight="1" x14ac:dyDescent="0.4">
      <c r="A1" s="170" t="str">
        <f>سهام!A1</f>
        <v>صندوق سرمایه‌گذاری بخشی افق دماوند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</row>
    <row r="2" spans="1:21" ht="39" customHeight="1" x14ac:dyDescent="0.4">
      <c r="A2" s="170" t="str">
        <f>درآمد!A2</f>
        <v>صورت وضعیت درآمدها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</row>
    <row r="3" spans="1:21" ht="39" customHeight="1" x14ac:dyDescent="0.4">
      <c r="A3" s="170" t="str">
        <f>درآمد!A3</f>
        <v>دوره یک ماهه منتهی به 30 مهر 1405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</row>
    <row r="4" spans="1:21" ht="39" customHeight="1" x14ac:dyDescent="0.4"/>
    <row r="5" spans="1:21" ht="39" customHeight="1" x14ac:dyDescent="0.4">
      <c r="A5" s="171" t="s">
        <v>218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</row>
    <row r="6" spans="1:21" ht="39" customHeight="1" x14ac:dyDescent="0.4">
      <c r="A6" s="30"/>
      <c r="B6" s="30"/>
      <c r="C6" s="166" t="s">
        <v>52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</row>
    <row r="7" spans="1:21" ht="39" customHeight="1" thickBot="1" x14ac:dyDescent="0.45">
      <c r="C7" s="173" t="str">
        <f>'2-1'!C7</f>
        <v>طی مهر ماه</v>
      </c>
      <c r="D7" s="173"/>
      <c r="E7" s="173"/>
      <c r="F7" s="173"/>
      <c r="G7" s="173"/>
      <c r="H7" s="173"/>
      <c r="I7" s="173"/>
      <c r="J7" s="173"/>
      <c r="K7" s="173"/>
      <c r="L7" s="150"/>
      <c r="M7" s="173" t="str">
        <f>'2-1'!M7</f>
        <v>از ابتدای سال مالی تا پایان مهر ماه</v>
      </c>
      <c r="N7" s="173"/>
      <c r="O7" s="173"/>
      <c r="P7" s="173"/>
      <c r="Q7" s="173"/>
      <c r="R7" s="173"/>
      <c r="S7" s="173"/>
      <c r="T7" s="173"/>
      <c r="U7" s="173"/>
    </row>
    <row r="8" spans="1:21" ht="39" customHeight="1" thickBot="1" x14ac:dyDescent="0.7">
      <c r="A8" s="174" t="s">
        <v>36</v>
      </c>
      <c r="B8" s="50"/>
      <c r="C8" s="138" t="s">
        <v>86</v>
      </c>
      <c r="D8" s="142"/>
      <c r="E8" s="138" t="s">
        <v>38</v>
      </c>
      <c r="F8" s="142"/>
      <c r="G8" s="138" t="s">
        <v>39</v>
      </c>
      <c r="H8" s="142"/>
      <c r="I8" s="176" t="s">
        <v>18</v>
      </c>
      <c r="J8" s="176"/>
      <c r="K8" s="176"/>
      <c r="L8" s="28"/>
      <c r="M8" s="138" t="s">
        <v>86</v>
      </c>
      <c r="N8" s="142"/>
      <c r="O8" s="138" t="s">
        <v>38</v>
      </c>
      <c r="P8" s="142"/>
      <c r="Q8" s="138" t="s">
        <v>39</v>
      </c>
      <c r="R8" s="142"/>
      <c r="S8" s="176" t="s">
        <v>18</v>
      </c>
      <c r="T8" s="176"/>
      <c r="U8" s="176"/>
    </row>
    <row r="9" spans="1:21" ht="39" customHeight="1" thickBot="1" x14ac:dyDescent="0.7">
      <c r="A9" s="175"/>
      <c r="B9" s="50"/>
      <c r="C9" s="143" t="s">
        <v>58</v>
      </c>
      <c r="D9" s="138"/>
      <c r="E9" s="143" t="s">
        <v>72</v>
      </c>
      <c r="F9" s="138"/>
      <c r="G9" s="143" t="s">
        <v>73</v>
      </c>
      <c r="H9" s="142"/>
      <c r="I9" s="143" t="s">
        <v>26</v>
      </c>
      <c r="J9" s="28"/>
      <c r="K9" s="9" t="s">
        <v>32</v>
      </c>
      <c r="L9" s="28"/>
      <c r="M9" s="143" t="s">
        <v>58</v>
      </c>
      <c r="N9" s="138"/>
      <c r="O9" s="143" t="s">
        <v>72</v>
      </c>
      <c r="P9" s="138"/>
      <c r="Q9" s="143" t="s">
        <v>73</v>
      </c>
      <c r="R9" s="142"/>
      <c r="S9" s="143" t="s">
        <v>26</v>
      </c>
      <c r="T9" s="28"/>
      <c r="U9" s="9" t="s">
        <v>32</v>
      </c>
    </row>
    <row r="10" spans="1:21" ht="39" customHeight="1" thickBot="1" x14ac:dyDescent="0.45">
      <c r="A10" s="33" t="s">
        <v>67</v>
      </c>
      <c r="C10" s="10">
        <v>0</v>
      </c>
      <c r="D10" s="10"/>
      <c r="E10" s="10">
        <v>0</v>
      </c>
      <c r="F10" s="10"/>
      <c r="G10" s="10">
        <v>0</v>
      </c>
      <c r="H10" s="10"/>
      <c r="I10" s="10">
        <f>C10+E10+G10</f>
        <v>0</v>
      </c>
      <c r="J10" s="10"/>
      <c r="K10" s="12">
        <v>0</v>
      </c>
      <c r="L10" s="10"/>
      <c r="M10" s="10">
        <v>38219817098</v>
      </c>
      <c r="N10" s="10"/>
      <c r="O10" s="10">
        <v>0</v>
      </c>
      <c r="P10" s="10"/>
      <c r="Q10" s="10">
        <v>-226096875</v>
      </c>
      <c r="R10" s="10"/>
      <c r="S10" s="10">
        <f>M10+O10+Q10</f>
        <v>37993720223</v>
      </c>
      <c r="T10" s="21"/>
      <c r="U10" s="62">
        <f>S10/S11</f>
        <v>1</v>
      </c>
    </row>
    <row r="11" spans="1:21" ht="39" customHeight="1" thickBot="1" x14ac:dyDescent="0.45">
      <c r="A11" s="37"/>
      <c r="B11" s="45"/>
      <c r="C11" s="73">
        <f>SUM(C10:C10)</f>
        <v>0</v>
      </c>
      <c r="D11" s="14"/>
      <c r="E11" s="73">
        <f>SUM(E10:E10)</f>
        <v>0</v>
      </c>
      <c r="F11" s="14"/>
      <c r="G11" s="73">
        <f>SUM(G10:G10)</f>
        <v>0</v>
      </c>
      <c r="H11" s="14"/>
      <c r="I11" s="73">
        <f>SUM(I10:I10)</f>
        <v>0</v>
      </c>
      <c r="J11" s="14"/>
      <c r="K11" s="27">
        <f>SUM(K10:K10)</f>
        <v>0</v>
      </c>
      <c r="L11" s="14"/>
      <c r="M11" s="73">
        <f>SUM(M10:M10)</f>
        <v>38219817098</v>
      </c>
      <c r="N11" s="14"/>
      <c r="O11" s="73">
        <f>SUM(O10:O10)</f>
        <v>0</v>
      </c>
      <c r="P11" s="14"/>
      <c r="Q11" s="73">
        <f>SUM(Q10:Q10)</f>
        <v>-226096875</v>
      </c>
      <c r="R11" s="14"/>
      <c r="S11" s="73">
        <f>SUM(S10:S10)</f>
        <v>37993720223</v>
      </c>
      <c r="T11" s="23"/>
      <c r="U11" s="63">
        <f>SUM(U10:U10)</f>
        <v>1</v>
      </c>
    </row>
    <row r="12" spans="1:21" ht="23.25" thickTop="1" x14ac:dyDescent="0.4">
      <c r="A12" s="33"/>
      <c r="C12" s="10"/>
      <c r="D12" s="10"/>
      <c r="E12" s="10"/>
      <c r="F12" s="10"/>
      <c r="G12" s="10"/>
      <c r="H12" s="10"/>
      <c r="I12" s="10"/>
      <c r="J12" s="10"/>
      <c r="K12" s="12"/>
      <c r="L12" s="10"/>
      <c r="M12" s="10"/>
      <c r="N12" s="10"/>
      <c r="O12" s="10"/>
      <c r="P12" s="10"/>
      <c r="Q12" s="10"/>
      <c r="R12" s="10"/>
      <c r="S12" s="10"/>
      <c r="T12" s="21"/>
      <c r="U12" s="12"/>
    </row>
    <row r="13" spans="1:21" ht="22.5" hidden="1" x14ac:dyDescent="0.4">
      <c r="C13" s="10">
        <v>0</v>
      </c>
      <c r="D13" s="10"/>
      <c r="E13" s="10">
        <v>0</v>
      </c>
      <c r="F13" s="10"/>
      <c r="G13" s="10">
        <v>0</v>
      </c>
      <c r="H13" s="10"/>
      <c r="I13" s="10">
        <f>C13+E13+G13</f>
        <v>0</v>
      </c>
      <c r="M13" s="10">
        <f>'درآمد سود اوراق'!I10</f>
        <v>38219817098</v>
      </c>
      <c r="N13" s="10"/>
      <c r="O13" s="10">
        <v>0</v>
      </c>
      <c r="P13" s="10"/>
      <c r="Q13" s="10">
        <f>'درآمد ناشی از فروش'!Q57</f>
        <v>-226096875</v>
      </c>
      <c r="R13" s="10"/>
      <c r="S13" s="10">
        <f>M13+O13+Q13</f>
        <v>37993720223</v>
      </c>
    </row>
    <row r="14" spans="1:21" ht="22.5" hidden="1" x14ac:dyDescent="0.4">
      <c r="C14" s="10">
        <f>C13-C11</f>
        <v>0</v>
      </c>
      <c r="D14" s="10"/>
      <c r="E14" s="10">
        <f>E13-E11</f>
        <v>0</v>
      </c>
      <c r="F14" s="10"/>
      <c r="G14" s="10">
        <f>G13-G11</f>
        <v>0</v>
      </c>
      <c r="H14" s="10"/>
      <c r="I14" s="10">
        <f>I13-I11</f>
        <v>0</v>
      </c>
      <c r="M14" s="10">
        <f>M13-M11</f>
        <v>0</v>
      </c>
      <c r="N14" s="10"/>
      <c r="O14" s="10">
        <f>O13-O11</f>
        <v>0</v>
      </c>
      <c r="P14" s="10"/>
      <c r="Q14" s="10">
        <f>Q13-Q11</f>
        <v>0</v>
      </c>
      <c r="R14" s="10"/>
      <c r="S14" s="10">
        <f>S13-S11</f>
        <v>0</v>
      </c>
    </row>
    <row r="15" spans="1:21" ht="22.5" x14ac:dyDescent="0.4">
      <c r="M15" s="10"/>
      <c r="N15" s="10"/>
      <c r="O15" s="10"/>
      <c r="P15" s="10"/>
      <c r="Q15" s="10"/>
      <c r="R15" s="10"/>
      <c r="S15" s="10"/>
    </row>
  </sheetData>
  <mergeCells count="10">
    <mergeCell ref="A8:A9"/>
    <mergeCell ref="I8:K8"/>
    <mergeCell ref="S8:U8"/>
    <mergeCell ref="A1:U1"/>
    <mergeCell ref="A2:U2"/>
    <mergeCell ref="A3:U3"/>
    <mergeCell ref="A5:U5"/>
    <mergeCell ref="C6:U6"/>
    <mergeCell ref="C7:K7"/>
    <mergeCell ref="M7:U7"/>
  </mergeCells>
  <pageMargins left="0.39" right="0.39" top="0.39" bottom="0.39" header="0" footer="0"/>
  <pageSetup paperSize="9" scale="4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17"/>
  <sheetViews>
    <sheetView rightToLeft="1" view="pageBreakPreview" topLeftCell="A7" zoomScale="80" zoomScaleNormal="100" zoomScaleSheetLayoutView="80" workbookViewId="0">
      <selection activeCell="A16" sqref="A16:XFD17"/>
    </sheetView>
  </sheetViews>
  <sheetFormatPr defaultColWidth="9.140625" defaultRowHeight="15.75" x14ac:dyDescent="0.4"/>
  <cols>
    <col min="1" max="1" width="40.28515625" style="41" customWidth="1"/>
    <col min="2" max="2" width="1.42578125" style="41" customWidth="1"/>
    <col min="3" max="3" width="39.7109375" style="41" bestFit="1" customWidth="1"/>
    <col min="4" max="4" width="1.42578125" style="16" customWidth="1"/>
    <col min="5" max="5" width="34.42578125" style="16" bestFit="1" customWidth="1"/>
    <col min="6" max="6" width="1.42578125" style="16" customWidth="1"/>
    <col min="7" max="7" width="39.7109375" style="41" bestFit="1" customWidth="1"/>
    <col min="8" max="8" width="1.42578125" style="16" customWidth="1"/>
    <col min="9" max="9" width="34.42578125" style="16" bestFit="1" customWidth="1"/>
    <col min="10" max="10" width="1.42578125" style="16" customWidth="1"/>
    <col min="11" max="16384" width="9.140625" style="16"/>
  </cols>
  <sheetData>
    <row r="1" spans="1:9" ht="39.75" customHeight="1" x14ac:dyDescent="0.4">
      <c r="A1" s="170" t="str">
        <f>درآمد!A1</f>
        <v>صندوق سرمایه‌گذاری بخشی افق دماوند</v>
      </c>
      <c r="B1" s="170"/>
      <c r="C1" s="170"/>
      <c r="D1" s="170"/>
      <c r="E1" s="170"/>
      <c r="F1" s="170"/>
      <c r="G1" s="170"/>
      <c r="H1" s="170"/>
      <c r="I1" s="170"/>
    </row>
    <row r="2" spans="1:9" ht="39.75" customHeight="1" x14ac:dyDescent="0.4">
      <c r="A2" s="170" t="str">
        <f>درآمد!A2</f>
        <v>صورت وضعیت درآمدها</v>
      </c>
      <c r="B2" s="170"/>
      <c r="C2" s="170"/>
      <c r="D2" s="170"/>
      <c r="E2" s="170"/>
      <c r="F2" s="170"/>
      <c r="G2" s="170"/>
      <c r="H2" s="170"/>
      <c r="I2" s="170"/>
    </row>
    <row r="3" spans="1:9" ht="39.75" customHeight="1" x14ac:dyDescent="0.4">
      <c r="A3" s="170" t="str">
        <f>درآمد!A3</f>
        <v>دوره یک ماهه منتهی به 30 مهر 1405</v>
      </c>
      <c r="B3" s="170"/>
      <c r="C3" s="170"/>
      <c r="D3" s="170"/>
      <c r="E3" s="170"/>
      <c r="F3" s="170"/>
      <c r="G3" s="170"/>
      <c r="H3" s="170"/>
      <c r="I3" s="170"/>
    </row>
    <row r="4" spans="1:9" ht="39.75" customHeight="1" x14ac:dyDescent="0.4"/>
    <row r="5" spans="1:9" ht="39.75" customHeight="1" x14ac:dyDescent="0.4">
      <c r="A5" s="171" t="s">
        <v>219</v>
      </c>
      <c r="B5" s="171"/>
      <c r="C5" s="171"/>
      <c r="D5" s="171"/>
      <c r="E5" s="171"/>
      <c r="F5" s="171"/>
      <c r="G5" s="171"/>
      <c r="H5" s="171"/>
      <c r="I5" s="171"/>
    </row>
    <row r="6" spans="1:9" ht="39.75" customHeight="1" x14ac:dyDescent="0.4">
      <c r="A6" s="30"/>
      <c r="B6" s="30"/>
      <c r="C6" s="166" t="s">
        <v>52</v>
      </c>
      <c r="D6" s="166"/>
      <c r="E6" s="166"/>
      <c r="F6" s="166"/>
      <c r="G6" s="166"/>
      <c r="H6" s="166"/>
      <c r="I6" s="166"/>
    </row>
    <row r="7" spans="1:9" ht="39.75" customHeight="1" thickBot="1" x14ac:dyDescent="0.45">
      <c r="C7" s="173" t="str">
        <f>'2-1'!C7</f>
        <v>طی مهر ماه</v>
      </c>
      <c r="D7" s="173"/>
      <c r="E7" s="173"/>
      <c r="F7" s="150"/>
      <c r="G7" s="173" t="str">
        <f>'2-1'!M7</f>
        <v>از ابتدای سال مالی تا پایان مهر ماه</v>
      </c>
      <c r="H7" s="173"/>
      <c r="I7" s="173"/>
    </row>
    <row r="8" spans="1:9" ht="39.75" customHeight="1" x14ac:dyDescent="0.65">
      <c r="A8" s="174" t="s">
        <v>40</v>
      </c>
      <c r="C8" s="49" t="s">
        <v>41</v>
      </c>
      <c r="D8" s="28"/>
      <c r="E8" s="177" t="s">
        <v>42</v>
      </c>
      <c r="F8" s="28"/>
      <c r="G8" s="49" t="s">
        <v>41</v>
      </c>
      <c r="H8" s="28"/>
      <c r="I8" s="177" t="s">
        <v>42</v>
      </c>
    </row>
    <row r="9" spans="1:9" ht="39.75" customHeight="1" thickBot="1" x14ac:dyDescent="0.7">
      <c r="A9" s="175"/>
      <c r="C9" s="46" t="s">
        <v>70</v>
      </c>
      <c r="D9" s="28"/>
      <c r="E9" s="176"/>
      <c r="F9" s="28"/>
      <c r="G9" s="46" t="s">
        <v>70</v>
      </c>
      <c r="H9" s="28"/>
      <c r="I9" s="176"/>
    </row>
    <row r="10" spans="1:9" ht="39.75" customHeight="1" x14ac:dyDescent="0.4">
      <c r="A10" s="43" t="s">
        <v>55</v>
      </c>
      <c r="C10" s="34">
        <v>17404</v>
      </c>
      <c r="D10" s="21"/>
      <c r="E10" s="12">
        <f>C10/$C$14</f>
        <v>0.60885079587196078</v>
      </c>
      <c r="F10" s="21"/>
      <c r="G10" s="34">
        <v>1550657</v>
      </c>
      <c r="H10" s="21"/>
      <c r="I10" s="12">
        <f>G10/$G$14</f>
        <v>0.8501031478317026</v>
      </c>
    </row>
    <row r="11" spans="1:9" ht="39.75" customHeight="1" x14ac:dyDescent="0.4">
      <c r="A11" s="43" t="s">
        <v>54</v>
      </c>
      <c r="C11" s="34">
        <v>0</v>
      </c>
      <c r="D11" s="21"/>
      <c r="E11" s="12">
        <f>C11/$C$14</f>
        <v>0</v>
      </c>
      <c r="F11" s="21"/>
      <c r="G11" s="34">
        <v>245778</v>
      </c>
      <c r="H11" s="21"/>
      <c r="I11" s="12">
        <f>G11/$G$14</f>
        <v>0.13474072697429554</v>
      </c>
    </row>
    <row r="12" spans="1:9" ht="39.75" customHeight="1" x14ac:dyDescent="0.4">
      <c r="A12" s="43" t="s">
        <v>100</v>
      </c>
      <c r="C12" s="34">
        <v>11181</v>
      </c>
      <c r="D12" s="21"/>
      <c r="E12" s="12">
        <f>C12/$C$14</f>
        <v>0.39114920412803916</v>
      </c>
      <c r="F12" s="21"/>
      <c r="G12" s="34">
        <v>25601</v>
      </c>
      <c r="H12" s="21"/>
      <c r="I12" s="12">
        <f>G12/$G$14</f>
        <v>1.4035012699545688E-2</v>
      </c>
    </row>
    <row r="13" spans="1:9" ht="39.75" customHeight="1" thickBot="1" x14ac:dyDescent="0.45">
      <c r="A13" s="43" t="s">
        <v>156</v>
      </c>
      <c r="C13" s="36">
        <v>0</v>
      </c>
      <c r="D13" s="21"/>
      <c r="E13" s="13">
        <f>C13/$C$14</f>
        <v>0</v>
      </c>
      <c r="F13" s="21"/>
      <c r="G13" s="36">
        <v>2045</v>
      </c>
      <c r="H13" s="21"/>
      <c r="I13" s="13">
        <f>G13/$G$14</f>
        <v>1.1211124944561124E-3</v>
      </c>
    </row>
    <row r="14" spans="1:9" ht="39.75" customHeight="1" thickBot="1" x14ac:dyDescent="0.45">
      <c r="A14" s="43" t="s">
        <v>18</v>
      </c>
      <c r="C14" s="47">
        <f>SUM(C10:C13)</f>
        <v>28585</v>
      </c>
      <c r="D14" s="23"/>
      <c r="E14" s="26">
        <f>SUM(E10:E13)</f>
        <v>1</v>
      </c>
      <c r="F14" s="23"/>
      <c r="G14" s="47">
        <f>SUM(G10:G13)</f>
        <v>1824081</v>
      </c>
      <c r="H14" s="23"/>
      <c r="I14" s="26">
        <f>SUM(I10:I13)</f>
        <v>0.99999999999999989</v>
      </c>
    </row>
    <row r="15" spans="1:9" ht="16.5" thickTop="1" x14ac:dyDescent="0.4"/>
    <row r="16" spans="1:9" ht="22.5" hidden="1" x14ac:dyDescent="0.4">
      <c r="C16" s="34">
        <f>'سود سپرده بانکی'!C13</f>
        <v>28585</v>
      </c>
      <c r="D16" s="22"/>
      <c r="E16" s="22"/>
      <c r="F16" s="22"/>
      <c r="G16" s="34">
        <f>'سود سپرده بانکی'!I13</f>
        <v>1824081</v>
      </c>
      <c r="H16" s="22"/>
      <c r="I16" s="22"/>
    </row>
    <row r="17" spans="3:9" ht="22.5" hidden="1" x14ac:dyDescent="0.4">
      <c r="C17" s="34">
        <f>C16-C14</f>
        <v>0</v>
      </c>
      <c r="D17" s="22"/>
      <c r="E17" s="22"/>
      <c r="F17" s="22"/>
      <c r="G17" s="34">
        <f>G16-G14</f>
        <v>0</v>
      </c>
      <c r="H17" s="22"/>
      <c r="I17" s="22"/>
    </row>
  </sheetData>
  <mergeCells count="10">
    <mergeCell ref="A1:I1"/>
    <mergeCell ref="A2:I2"/>
    <mergeCell ref="A3:I3"/>
    <mergeCell ref="A8:A9"/>
    <mergeCell ref="E8:E9"/>
    <mergeCell ref="I8:I9"/>
    <mergeCell ref="C6:I6"/>
    <mergeCell ref="A5:I5"/>
    <mergeCell ref="C7:E7"/>
    <mergeCell ref="G7:I7"/>
  </mergeCells>
  <pageMargins left="0.39" right="0.39" top="0.39" bottom="0.39" header="0" footer="0"/>
  <pageSetup scale="6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13"/>
  <sheetViews>
    <sheetView rightToLeft="1" view="pageBreakPreview" zoomScaleNormal="100" zoomScaleSheetLayoutView="100" workbookViewId="0">
      <selection activeCell="A12" sqref="A12:XFD13"/>
    </sheetView>
  </sheetViews>
  <sheetFormatPr defaultColWidth="9.140625" defaultRowHeight="15.75" x14ac:dyDescent="0.4"/>
  <cols>
    <col min="1" max="1" width="46.7109375" style="41" customWidth="1"/>
    <col min="2" max="2" width="1.42578125" style="41" customWidth="1"/>
    <col min="3" max="3" width="47.5703125" style="41" customWidth="1"/>
    <col min="4" max="4" width="1.42578125" style="41" customWidth="1"/>
    <col min="5" max="5" width="48.140625" style="41" bestFit="1" customWidth="1"/>
    <col min="6" max="6" width="1.42578125" style="41" customWidth="1"/>
    <col min="7" max="16384" width="9.140625" style="41"/>
  </cols>
  <sheetData>
    <row r="1" spans="1:5" ht="39" customHeight="1" x14ac:dyDescent="0.4">
      <c r="A1" s="178" t="str">
        <f>درآمد!A1</f>
        <v>صندوق سرمایه‌گذاری بخشی افق دماوند</v>
      </c>
      <c r="B1" s="178"/>
      <c r="C1" s="178"/>
      <c r="D1" s="178"/>
      <c r="E1" s="178"/>
    </row>
    <row r="2" spans="1:5" ht="39" customHeight="1" x14ac:dyDescent="0.4">
      <c r="A2" s="178" t="str">
        <f>درآمد!A2</f>
        <v>صورت وضعیت درآمدها</v>
      </c>
      <c r="B2" s="178"/>
      <c r="C2" s="178"/>
      <c r="D2" s="178"/>
      <c r="E2" s="178"/>
    </row>
    <row r="3" spans="1:5" ht="39" customHeight="1" x14ac:dyDescent="0.4">
      <c r="A3" s="178" t="str">
        <f>درآمد!A3</f>
        <v>دوره یک ماهه منتهی به 30 مهر 1405</v>
      </c>
      <c r="B3" s="178"/>
      <c r="C3" s="178"/>
      <c r="D3" s="178"/>
      <c r="E3" s="178"/>
    </row>
    <row r="4" spans="1:5" ht="39" customHeight="1" x14ac:dyDescent="0.4"/>
    <row r="5" spans="1:5" ht="39" customHeight="1" x14ac:dyDescent="0.4">
      <c r="A5" s="180" t="s">
        <v>69</v>
      </c>
      <c r="B5" s="180"/>
      <c r="C5" s="180"/>
      <c r="D5" s="180"/>
      <c r="E5" s="180"/>
    </row>
    <row r="6" spans="1:5" ht="39" customHeight="1" x14ac:dyDescent="0.4">
      <c r="A6" s="30"/>
      <c r="B6" s="30"/>
      <c r="C6" s="179" t="s">
        <v>52</v>
      </c>
      <c r="D6" s="179"/>
      <c r="E6" s="179"/>
    </row>
    <row r="7" spans="1:5" ht="39" customHeight="1" thickBot="1" x14ac:dyDescent="0.7">
      <c r="A7" s="31" t="s">
        <v>35</v>
      </c>
      <c r="B7" s="42"/>
      <c r="C7" s="31" t="str">
        <f>'2-3'!C7</f>
        <v>طی مهر ماه</v>
      </c>
      <c r="D7" s="42"/>
      <c r="E7" s="31" t="str">
        <f>'2-3'!G7</f>
        <v>از ابتدای سال مالی تا پایان مهر ماه</v>
      </c>
    </row>
    <row r="8" spans="1:5" ht="39" customHeight="1" x14ac:dyDescent="0.4">
      <c r="A8" s="43" t="s">
        <v>180</v>
      </c>
      <c r="C8" s="34">
        <v>385938797</v>
      </c>
      <c r="D8" s="34"/>
      <c r="E8" s="34">
        <v>2120749350</v>
      </c>
    </row>
    <row r="9" spans="1:5" ht="39" customHeight="1" thickBot="1" x14ac:dyDescent="0.45">
      <c r="A9" s="43" t="s">
        <v>181</v>
      </c>
      <c r="C9" s="36">
        <v>0</v>
      </c>
      <c r="D9" s="34"/>
      <c r="E9" s="36">
        <v>151318019</v>
      </c>
    </row>
    <row r="10" spans="1:5" ht="39" customHeight="1" thickBot="1" x14ac:dyDescent="0.45">
      <c r="A10" s="44" t="s">
        <v>18</v>
      </c>
      <c r="C10" s="47">
        <f>SUM(C8:C9)</f>
        <v>385938797</v>
      </c>
      <c r="D10" s="40"/>
      <c r="E10" s="47">
        <f>SUM(E8:E9)</f>
        <v>2272067369</v>
      </c>
    </row>
    <row r="11" spans="1:5" ht="16.5" thickTop="1" x14ac:dyDescent="0.4"/>
    <row r="12" spans="1:5" ht="22.5" hidden="1" x14ac:dyDescent="0.4">
      <c r="C12" s="34">
        <v>385938797</v>
      </c>
      <c r="E12" s="34">
        <v>2272067369</v>
      </c>
    </row>
    <row r="13" spans="1:5" ht="22.5" hidden="1" x14ac:dyDescent="0.4">
      <c r="C13" s="34">
        <f>C12-C10</f>
        <v>0</v>
      </c>
      <c r="E13" s="34">
        <f>E12-E10</f>
        <v>0</v>
      </c>
    </row>
  </sheetData>
  <sortState xmlns:xlrd2="http://schemas.microsoft.com/office/spreadsheetml/2017/richdata2" ref="A8:E8">
    <sortCondition descending="1" ref="E8"/>
  </sortState>
  <mergeCells count="5">
    <mergeCell ref="A1:E1"/>
    <mergeCell ref="A2:E2"/>
    <mergeCell ref="A3:E3"/>
    <mergeCell ref="C6:E6"/>
    <mergeCell ref="A5:E5"/>
  </mergeCells>
  <pageMargins left="0.39" right="0.39" top="0.39" bottom="0.39" header="0" footer="0"/>
  <pageSetup scale="9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085A1-479F-4F54-B062-D5A1639A9FC8}">
  <sheetPr>
    <pageSetUpPr fitToPage="1"/>
  </sheetPr>
  <dimension ref="A1:I10"/>
  <sheetViews>
    <sheetView rightToLeft="1" view="pageBreakPreview" zoomScale="71" zoomScaleNormal="100" zoomScaleSheetLayoutView="71" workbookViewId="0">
      <selection activeCell="C15" sqref="C15"/>
    </sheetView>
  </sheetViews>
  <sheetFormatPr defaultColWidth="9.140625" defaultRowHeight="15.75" x14ac:dyDescent="0.4"/>
  <cols>
    <col min="1" max="1" width="17.85546875" style="41" bestFit="1" customWidth="1"/>
    <col min="2" max="2" width="14.85546875" style="41" bestFit="1" customWidth="1"/>
    <col min="3" max="3" width="48" style="41" bestFit="1" customWidth="1"/>
    <col min="4" max="4" width="12.5703125" style="41" bestFit="1" customWidth="1"/>
    <col min="5" max="5" width="22.5703125" style="41" bestFit="1" customWidth="1"/>
    <col min="6" max="6" width="48.85546875" style="41" customWidth="1"/>
    <col min="7" max="7" width="15" style="41" bestFit="1" customWidth="1"/>
    <col min="8" max="8" width="20.7109375" style="41" customWidth="1"/>
    <col min="9" max="9" width="47.28515625" style="41" customWidth="1"/>
    <col min="10" max="16384" width="9.140625" style="41"/>
  </cols>
  <sheetData>
    <row r="1" spans="1:9" ht="39" customHeight="1" x14ac:dyDescent="0.4">
      <c r="A1" s="181" t="str">
        <f>'2-4'!A1</f>
        <v>صندوق سرمایه‌گذاری بخشی افق دماوند</v>
      </c>
      <c r="B1" s="181"/>
      <c r="C1" s="181"/>
      <c r="D1" s="181"/>
      <c r="E1" s="181"/>
      <c r="F1" s="181"/>
      <c r="G1" s="181"/>
      <c r="H1" s="181"/>
      <c r="I1" s="181"/>
    </row>
    <row r="2" spans="1:9" ht="39" customHeight="1" x14ac:dyDescent="0.4">
      <c r="A2" s="181" t="str">
        <f>'2-4'!A2</f>
        <v>صورت وضعیت درآمدها</v>
      </c>
      <c r="B2" s="181"/>
      <c r="C2" s="181"/>
      <c r="D2" s="181"/>
      <c r="E2" s="181"/>
      <c r="F2" s="181"/>
      <c r="G2" s="181"/>
      <c r="H2" s="181"/>
      <c r="I2" s="181"/>
    </row>
    <row r="3" spans="1:9" ht="39" customHeight="1" x14ac:dyDescent="0.4">
      <c r="A3" s="181" t="str">
        <f>'2-4'!A3</f>
        <v>دوره یک ماهه منتهی به 30 مهر 1405</v>
      </c>
      <c r="B3" s="181"/>
      <c r="C3" s="181"/>
      <c r="D3" s="181"/>
      <c r="E3" s="181"/>
      <c r="F3" s="181"/>
      <c r="G3" s="181"/>
      <c r="H3" s="181"/>
      <c r="I3" s="181"/>
    </row>
    <row r="4" spans="1:9" ht="39" customHeight="1" x14ac:dyDescent="0.45">
      <c r="A4" s="64"/>
      <c r="B4" s="64"/>
      <c r="C4" s="64"/>
      <c r="D4" s="64"/>
      <c r="E4" s="64"/>
      <c r="F4" s="64"/>
      <c r="G4" s="64"/>
      <c r="H4" s="64"/>
      <c r="I4" s="64"/>
    </row>
    <row r="5" spans="1:9" ht="39" customHeight="1" x14ac:dyDescent="0.4">
      <c r="A5" s="182" t="s">
        <v>84</v>
      </c>
      <c r="B5" s="182"/>
      <c r="C5" s="182"/>
      <c r="D5" s="182"/>
      <c r="E5" s="182"/>
      <c r="F5" s="182"/>
      <c r="G5" s="182"/>
      <c r="H5" s="182"/>
      <c r="I5" s="182"/>
    </row>
    <row r="6" spans="1:9" ht="18.75" thickBot="1" x14ac:dyDescent="0.5">
      <c r="A6" s="65"/>
      <c r="B6" s="65"/>
      <c r="C6" s="65"/>
      <c r="D6" s="65"/>
      <c r="E6" s="65"/>
      <c r="F6" s="65"/>
      <c r="G6" s="65"/>
      <c r="H6" s="65"/>
      <c r="I6" s="65"/>
    </row>
    <row r="7" spans="1:9" ht="52.5" x14ac:dyDescent="0.4">
      <c r="A7" s="66" t="s">
        <v>76</v>
      </c>
      <c r="B7" s="67" t="s">
        <v>77</v>
      </c>
      <c r="C7" s="67" t="s">
        <v>78</v>
      </c>
      <c r="D7" s="67" t="s">
        <v>24</v>
      </c>
      <c r="E7" s="67" t="s">
        <v>79</v>
      </c>
      <c r="F7" s="68" t="s">
        <v>80</v>
      </c>
      <c r="G7" s="68" t="s">
        <v>81</v>
      </c>
      <c r="H7" s="68" t="s">
        <v>82</v>
      </c>
      <c r="I7" s="68" t="s">
        <v>83</v>
      </c>
    </row>
    <row r="8" spans="1:9" ht="22.5" x14ac:dyDescent="0.4">
      <c r="A8" s="72" t="s">
        <v>75</v>
      </c>
      <c r="B8" s="72" t="s">
        <v>85</v>
      </c>
      <c r="C8" s="69" t="s">
        <v>154</v>
      </c>
      <c r="D8" s="70">
        <v>175000</v>
      </c>
      <c r="E8" s="70">
        <f>D8*G8</f>
        <v>175000000000</v>
      </c>
      <c r="F8" s="70">
        <v>11777063438</v>
      </c>
      <c r="G8" s="70">
        <v>1000000</v>
      </c>
      <c r="H8" s="97">
        <v>23</v>
      </c>
      <c r="I8" s="71" t="s">
        <v>155</v>
      </c>
    </row>
    <row r="10" spans="1:9" ht="21.75" customHeight="1" x14ac:dyDescent="0.4">
      <c r="A10" s="183" t="s">
        <v>184</v>
      </c>
      <c r="B10" s="183"/>
      <c r="C10" s="183"/>
      <c r="D10" s="183"/>
      <c r="E10" s="183"/>
      <c r="F10" s="183"/>
      <c r="G10" s="183"/>
      <c r="H10" s="183"/>
      <c r="I10" s="183"/>
    </row>
  </sheetData>
  <mergeCells count="5">
    <mergeCell ref="A1:I1"/>
    <mergeCell ref="A2:I2"/>
    <mergeCell ref="A3:I3"/>
    <mergeCell ref="A5:I5"/>
    <mergeCell ref="A10:I10"/>
  </mergeCells>
  <pageMargins left="0.39" right="0.39" top="0.39" bottom="0.39" header="0" footer="0"/>
  <pageSetup scale="5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199"/>
  <sheetViews>
    <sheetView rightToLeft="1" view="pageBreakPreview" zoomScale="57" zoomScaleNormal="98" zoomScaleSheetLayoutView="57" workbookViewId="0">
      <selection activeCell="A40" sqref="A40:XFD41"/>
    </sheetView>
  </sheetViews>
  <sheetFormatPr defaultColWidth="9.140625" defaultRowHeight="12.75" x14ac:dyDescent="0.2"/>
  <cols>
    <col min="1" max="1" width="52.7109375" style="5" customWidth="1"/>
    <col min="2" max="2" width="1.42578125" style="5" customWidth="1"/>
    <col min="3" max="3" width="40" style="5" customWidth="1"/>
    <col min="4" max="4" width="1.42578125" style="5" customWidth="1"/>
    <col min="5" max="5" width="40.5703125" style="5" customWidth="1"/>
    <col min="6" max="6" width="1.42578125" style="5" customWidth="1"/>
    <col min="7" max="7" width="38.7109375" style="5" customWidth="1"/>
    <col min="8" max="8" width="1.42578125" style="5" customWidth="1"/>
    <col min="9" max="9" width="45.7109375" style="5" customWidth="1"/>
    <col min="10" max="10" width="1.42578125" style="5" customWidth="1"/>
    <col min="11" max="11" width="41.42578125" style="5" customWidth="1"/>
    <col min="12" max="12" width="1.42578125" style="5" customWidth="1"/>
    <col min="13" max="13" width="47.140625" style="5" customWidth="1"/>
    <col min="14" max="14" width="1.42578125" style="5" customWidth="1"/>
    <col min="15" max="15" width="12.7109375" style="5" bestFit="1" customWidth="1"/>
    <col min="16" max="16384" width="9.140625" style="5"/>
  </cols>
  <sheetData>
    <row r="1" spans="1:13" ht="40.5" customHeight="1" x14ac:dyDescent="0.2">
      <c r="A1" s="152" t="str">
        <f>درآمد!A1</f>
        <v>صندوق سرمایه‌گذاری بخشی افق دماوند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2" spans="1:13" ht="40.5" customHeight="1" x14ac:dyDescent="0.2">
      <c r="A2" s="152" t="str">
        <f>درآمد!A2</f>
        <v>صورت وضعیت درآمدها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</row>
    <row r="3" spans="1:13" ht="40.5" customHeight="1" x14ac:dyDescent="0.2">
      <c r="A3" s="152" t="str">
        <f>درآمد!A3</f>
        <v>دوره یک ماهه منتهی به 30 مهر 1405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</row>
    <row r="4" spans="1:13" ht="40.5" customHeight="1" x14ac:dyDescent="0.2"/>
    <row r="5" spans="1:13" ht="40.5" customHeight="1" x14ac:dyDescent="0.2">
      <c r="A5" s="153" t="s">
        <v>62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</row>
    <row r="6" spans="1:13" ht="40.5" customHeight="1" x14ac:dyDescent="0.2">
      <c r="A6" s="101"/>
      <c r="B6" s="101"/>
      <c r="C6" s="186" t="s">
        <v>52</v>
      </c>
      <c r="D6" s="186"/>
      <c r="E6" s="186"/>
      <c r="F6" s="186"/>
      <c r="G6" s="186"/>
      <c r="H6" s="186"/>
      <c r="I6" s="186"/>
      <c r="J6" s="186"/>
      <c r="K6" s="186"/>
      <c r="L6" s="186"/>
      <c r="M6" s="186"/>
    </row>
    <row r="7" spans="1:13" ht="40.5" customHeight="1" thickBot="1" x14ac:dyDescent="0.25">
      <c r="A7" s="184" t="s">
        <v>19</v>
      </c>
      <c r="C7" s="154" t="str">
        <f>'2-1'!C7</f>
        <v>طی مهر ماه</v>
      </c>
      <c r="D7" s="154"/>
      <c r="E7" s="154"/>
      <c r="F7" s="154"/>
      <c r="G7" s="154"/>
      <c r="H7" s="116"/>
      <c r="I7" s="154" t="str">
        <f>'2-1'!M7</f>
        <v>از ابتدای سال مالی تا پایان مهر ماه</v>
      </c>
      <c r="J7" s="154"/>
      <c r="K7" s="154"/>
      <c r="L7" s="154"/>
      <c r="M7" s="154"/>
    </row>
    <row r="8" spans="1:13" ht="40.5" customHeight="1" thickBot="1" x14ac:dyDescent="0.4">
      <c r="A8" s="185"/>
      <c r="C8" s="104" t="s">
        <v>43</v>
      </c>
      <c r="D8" s="105"/>
      <c r="E8" s="104" t="s">
        <v>44</v>
      </c>
      <c r="F8" s="105"/>
      <c r="G8" s="104" t="s">
        <v>45</v>
      </c>
      <c r="H8" s="102"/>
      <c r="I8" s="104" t="s">
        <v>43</v>
      </c>
      <c r="J8" s="105"/>
      <c r="K8" s="104" t="s">
        <v>44</v>
      </c>
      <c r="L8" s="105"/>
      <c r="M8" s="104" t="s">
        <v>45</v>
      </c>
    </row>
    <row r="9" spans="1:13" ht="40.5" customHeight="1" x14ac:dyDescent="0.2">
      <c r="A9" s="106" t="s">
        <v>130</v>
      </c>
      <c r="C9" s="107">
        <v>0</v>
      </c>
      <c r="D9" s="108"/>
      <c r="E9" s="107">
        <v>0</v>
      </c>
      <c r="F9" s="108"/>
      <c r="G9" s="107">
        <f>C9+E9</f>
        <v>0</v>
      </c>
      <c r="H9" s="108"/>
      <c r="I9" s="107">
        <v>1090336500</v>
      </c>
      <c r="J9" s="108"/>
      <c r="K9" s="107">
        <v>-36801563</v>
      </c>
      <c r="L9" s="108"/>
      <c r="M9" s="107">
        <f>I9+K9</f>
        <v>1053534937</v>
      </c>
    </row>
    <row r="10" spans="1:13" ht="40.5" customHeight="1" x14ac:dyDescent="0.2">
      <c r="A10" s="106" t="s">
        <v>103</v>
      </c>
      <c r="C10" s="107">
        <v>0</v>
      </c>
      <c r="D10" s="108"/>
      <c r="E10" s="107">
        <v>0</v>
      </c>
      <c r="F10" s="108"/>
      <c r="G10" s="107">
        <f>C10+E10</f>
        <v>0</v>
      </c>
      <c r="H10" s="108"/>
      <c r="I10" s="107">
        <v>3780000000</v>
      </c>
      <c r="J10" s="108"/>
      <c r="K10" s="107">
        <v>0</v>
      </c>
      <c r="L10" s="108"/>
      <c r="M10" s="107">
        <f>I10+K10</f>
        <v>3780000000</v>
      </c>
    </row>
    <row r="11" spans="1:13" ht="40.5" customHeight="1" x14ac:dyDescent="0.2">
      <c r="A11" s="106" t="s">
        <v>111</v>
      </c>
      <c r="C11" s="107">
        <v>0</v>
      </c>
      <c r="D11" s="108"/>
      <c r="E11" s="107">
        <v>0</v>
      </c>
      <c r="F11" s="108"/>
      <c r="G11" s="107">
        <f t="shared" ref="G11:G36" si="0">C11+E11</f>
        <v>0</v>
      </c>
      <c r="H11" s="108"/>
      <c r="I11" s="107">
        <v>7062721888</v>
      </c>
      <c r="J11" s="108"/>
      <c r="K11" s="107">
        <v>0</v>
      </c>
      <c r="L11" s="108"/>
      <c r="M11" s="107">
        <f t="shared" ref="M11:M36" si="1">I11+K11</f>
        <v>7062721888</v>
      </c>
    </row>
    <row r="12" spans="1:13" ht="40.5" customHeight="1" x14ac:dyDescent="0.2">
      <c r="A12" s="106" t="s">
        <v>115</v>
      </c>
      <c r="C12" s="107">
        <v>0</v>
      </c>
      <c r="D12" s="108"/>
      <c r="E12" s="107">
        <v>0</v>
      </c>
      <c r="F12" s="108"/>
      <c r="G12" s="107">
        <f t="shared" si="0"/>
        <v>0</v>
      </c>
      <c r="H12" s="108"/>
      <c r="I12" s="107">
        <v>319276150</v>
      </c>
      <c r="J12" s="108"/>
      <c r="K12" s="107">
        <v>0</v>
      </c>
      <c r="L12" s="108"/>
      <c r="M12" s="107">
        <f t="shared" si="1"/>
        <v>319276150</v>
      </c>
    </row>
    <row r="13" spans="1:13" ht="40.5" customHeight="1" x14ac:dyDescent="0.2">
      <c r="A13" s="106" t="s">
        <v>101</v>
      </c>
      <c r="C13" s="107">
        <v>0</v>
      </c>
      <c r="D13" s="108"/>
      <c r="E13" s="107">
        <v>0</v>
      </c>
      <c r="F13" s="108"/>
      <c r="G13" s="107">
        <f t="shared" si="0"/>
        <v>0</v>
      </c>
      <c r="H13" s="108"/>
      <c r="I13" s="107">
        <v>613763400</v>
      </c>
      <c r="J13" s="108"/>
      <c r="K13" s="107">
        <v>0</v>
      </c>
      <c r="L13" s="108"/>
      <c r="M13" s="107">
        <f t="shared" si="1"/>
        <v>613763400</v>
      </c>
    </row>
    <row r="14" spans="1:13" ht="40.5" customHeight="1" x14ac:dyDescent="0.2">
      <c r="A14" s="106" t="s">
        <v>124</v>
      </c>
      <c r="C14" s="107">
        <v>0</v>
      </c>
      <c r="D14" s="108"/>
      <c r="E14" s="107">
        <v>0</v>
      </c>
      <c r="F14" s="108"/>
      <c r="G14" s="107">
        <f t="shared" si="0"/>
        <v>0</v>
      </c>
      <c r="H14" s="108"/>
      <c r="I14" s="107">
        <v>1447204595</v>
      </c>
      <c r="J14" s="108"/>
      <c r="K14" s="107">
        <v>0</v>
      </c>
      <c r="L14" s="108"/>
      <c r="M14" s="107">
        <f t="shared" si="1"/>
        <v>1447204595</v>
      </c>
    </row>
    <row r="15" spans="1:13" ht="40.5" customHeight="1" x14ac:dyDescent="0.2">
      <c r="A15" s="106" t="s">
        <v>131</v>
      </c>
      <c r="C15" s="107">
        <v>0</v>
      </c>
      <c r="D15" s="108"/>
      <c r="E15" s="107">
        <v>0</v>
      </c>
      <c r="F15" s="108"/>
      <c r="G15" s="107">
        <f t="shared" si="0"/>
        <v>0</v>
      </c>
      <c r="H15" s="108"/>
      <c r="I15" s="107">
        <v>1035982500</v>
      </c>
      <c r="J15" s="108"/>
      <c r="K15" s="107">
        <v>0</v>
      </c>
      <c r="L15" s="108"/>
      <c r="M15" s="107">
        <f t="shared" si="1"/>
        <v>1035982500</v>
      </c>
    </row>
    <row r="16" spans="1:13" ht="40.5" customHeight="1" x14ac:dyDescent="0.2">
      <c r="A16" s="106" t="s">
        <v>108</v>
      </c>
      <c r="C16" s="107">
        <v>0</v>
      </c>
      <c r="D16" s="108"/>
      <c r="E16" s="107">
        <v>0</v>
      </c>
      <c r="F16" s="108"/>
      <c r="G16" s="107">
        <f t="shared" si="0"/>
        <v>0</v>
      </c>
      <c r="H16" s="108"/>
      <c r="I16" s="107">
        <v>3711101900</v>
      </c>
      <c r="J16" s="108"/>
      <c r="K16" s="107">
        <v>0</v>
      </c>
      <c r="L16" s="108"/>
      <c r="M16" s="107">
        <f t="shared" si="1"/>
        <v>3711101900</v>
      </c>
    </row>
    <row r="17" spans="1:13" ht="40.5" customHeight="1" x14ac:dyDescent="0.2">
      <c r="A17" s="106" t="s">
        <v>125</v>
      </c>
      <c r="C17" s="107">
        <v>0</v>
      </c>
      <c r="D17" s="108"/>
      <c r="E17" s="107">
        <v>0</v>
      </c>
      <c r="F17" s="108"/>
      <c r="G17" s="107">
        <f t="shared" si="0"/>
        <v>0</v>
      </c>
      <c r="H17" s="108"/>
      <c r="I17" s="107">
        <v>2757022940</v>
      </c>
      <c r="J17" s="108"/>
      <c r="K17" s="107">
        <v>-37257067</v>
      </c>
      <c r="L17" s="108"/>
      <c r="M17" s="107">
        <f t="shared" si="1"/>
        <v>2719765873</v>
      </c>
    </row>
    <row r="18" spans="1:13" ht="40.5" customHeight="1" x14ac:dyDescent="0.2">
      <c r="A18" s="106" t="s">
        <v>114</v>
      </c>
      <c r="C18" s="107">
        <v>0</v>
      </c>
      <c r="D18" s="108"/>
      <c r="E18" s="107">
        <v>0</v>
      </c>
      <c r="F18" s="108"/>
      <c r="G18" s="107">
        <f t="shared" si="0"/>
        <v>0</v>
      </c>
      <c r="H18" s="108"/>
      <c r="I18" s="107">
        <v>2292000000</v>
      </c>
      <c r="J18" s="108"/>
      <c r="K18" s="107">
        <v>0</v>
      </c>
      <c r="L18" s="108"/>
      <c r="M18" s="107">
        <f t="shared" si="1"/>
        <v>2292000000</v>
      </c>
    </row>
    <row r="19" spans="1:13" ht="40.5" customHeight="1" x14ac:dyDescent="0.2">
      <c r="A19" s="106" t="s">
        <v>113</v>
      </c>
      <c r="C19" s="107">
        <v>0</v>
      </c>
      <c r="D19" s="108"/>
      <c r="E19" s="107">
        <v>0</v>
      </c>
      <c r="F19" s="108"/>
      <c r="G19" s="107">
        <f t="shared" si="0"/>
        <v>0</v>
      </c>
      <c r="H19" s="108"/>
      <c r="I19" s="107">
        <v>1664600000</v>
      </c>
      <c r="J19" s="108"/>
      <c r="K19" s="107">
        <v>-50844356</v>
      </c>
      <c r="L19" s="108"/>
      <c r="M19" s="107">
        <f t="shared" si="1"/>
        <v>1613755644</v>
      </c>
    </row>
    <row r="20" spans="1:13" ht="40.5" customHeight="1" x14ac:dyDescent="0.2">
      <c r="A20" s="106" t="s">
        <v>64</v>
      </c>
      <c r="C20" s="107">
        <v>0</v>
      </c>
      <c r="D20" s="108"/>
      <c r="E20" s="107">
        <v>0</v>
      </c>
      <c r="F20" s="108"/>
      <c r="G20" s="107">
        <f t="shared" si="0"/>
        <v>0</v>
      </c>
      <c r="H20" s="108"/>
      <c r="I20" s="107">
        <v>1094394750</v>
      </c>
      <c r="J20" s="108"/>
      <c r="K20" s="107">
        <v>0</v>
      </c>
      <c r="L20" s="108"/>
      <c r="M20" s="107">
        <f t="shared" si="1"/>
        <v>1094394750</v>
      </c>
    </row>
    <row r="21" spans="1:13" ht="40.5" customHeight="1" x14ac:dyDescent="0.2">
      <c r="A21" s="106" t="s">
        <v>16</v>
      </c>
      <c r="C21" s="107">
        <v>0</v>
      </c>
      <c r="D21" s="108"/>
      <c r="E21" s="107">
        <v>0</v>
      </c>
      <c r="F21" s="108"/>
      <c r="G21" s="107">
        <f t="shared" si="0"/>
        <v>0</v>
      </c>
      <c r="H21" s="108"/>
      <c r="I21" s="107">
        <v>24078867000</v>
      </c>
      <c r="J21" s="108"/>
      <c r="K21" s="107">
        <v>0</v>
      </c>
      <c r="L21" s="108"/>
      <c r="M21" s="107">
        <f t="shared" si="1"/>
        <v>24078867000</v>
      </c>
    </row>
    <row r="22" spans="1:13" ht="40.5" customHeight="1" x14ac:dyDescent="0.2">
      <c r="A22" s="106" t="s">
        <v>102</v>
      </c>
      <c r="C22" s="107">
        <v>0</v>
      </c>
      <c r="D22" s="108"/>
      <c r="E22" s="107">
        <v>0</v>
      </c>
      <c r="F22" s="108"/>
      <c r="G22" s="107">
        <f t="shared" si="0"/>
        <v>0</v>
      </c>
      <c r="H22" s="108"/>
      <c r="I22" s="107">
        <v>24959687200</v>
      </c>
      <c r="J22" s="108"/>
      <c r="K22" s="107">
        <v>0</v>
      </c>
      <c r="L22" s="108"/>
      <c r="M22" s="107">
        <f t="shared" si="1"/>
        <v>24959687200</v>
      </c>
    </row>
    <row r="23" spans="1:13" ht="40.5" customHeight="1" x14ac:dyDescent="0.2">
      <c r="A23" s="106" t="s">
        <v>15</v>
      </c>
      <c r="C23" s="107">
        <v>0</v>
      </c>
      <c r="D23" s="108"/>
      <c r="E23" s="107">
        <v>0</v>
      </c>
      <c r="F23" s="108"/>
      <c r="G23" s="107">
        <f t="shared" si="0"/>
        <v>0</v>
      </c>
      <c r="H23" s="108"/>
      <c r="I23" s="107">
        <v>9686558400</v>
      </c>
      <c r="J23" s="108"/>
      <c r="K23" s="107">
        <v>0</v>
      </c>
      <c r="L23" s="108"/>
      <c r="M23" s="107">
        <f t="shared" si="1"/>
        <v>9686558400</v>
      </c>
    </row>
    <row r="24" spans="1:13" ht="40.5" customHeight="1" x14ac:dyDescent="0.2">
      <c r="A24" s="106" t="s">
        <v>116</v>
      </c>
      <c r="C24" s="107">
        <v>0</v>
      </c>
      <c r="D24" s="108"/>
      <c r="E24" s="107">
        <v>0</v>
      </c>
      <c r="F24" s="108"/>
      <c r="G24" s="107">
        <f t="shared" si="0"/>
        <v>0</v>
      </c>
      <c r="H24" s="108"/>
      <c r="I24" s="107">
        <v>2318545000</v>
      </c>
      <c r="J24" s="108"/>
      <c r="K24" s="107">
        <v>0</v>
      </c>
      <c r="L24" s="108"/>
      <c r="M24" s="107">
        <f t="shared" si="1"/>
        <v>2318545000</v>
      </c>
    </row>
    <row r="25" spans="1:13" ht="40.5" customHeight="1" x14ac:dyDescent="0.2">
      <c r="A25" s="106" t="s">
        <v>107</v>
      </c>
      <c r="C25" s="107">
        <v>0</v>
      </c>
      <c r="D25" s="108"/>
      <c r="E25" s="107">
        <v>0</v>
      </c>
      <c r="F25" s="108"/>
      <c r="G25" s="107">
        <f t="shared" si="0"/>
        <v>0</v>
      </c>
      <c r="H25" s="108"/>
      <c r="I25" s="107">
        <v>9349750355</v>
      </c>
      <c r="J25" s="108"/>
      <c r="K25" s="107">
        <v>0</v>
      </c>
      <c r="L25" s="108"/>
      <c r="M25" s="107">
        <f t="shared" si="1"/>
        <v>9349750355</v>
      </c>
    </row>
    <row r="26" spans="1:13" ht="40.5" customHeight="1" x14ac:dyDescent="0.2">
      <c r="A26" s="106" t="s">
        <v>126</v>
      </c>
      <c r="C26" s="107">
        <v>0</v>
      </c>
      <c r="D26" s="108"/>
      <c r="E26" s="107">
        <v>0</v>
      </c>
      <c r="F26" s="108"/>
      <c r="G26" s="107">
        <f t="shared" si="0"/>
        <v>0</v>
      </c>
      <c r="H26" s="108"/>
      <c r="I26" s="107">
        <v>255389550</v>
      </c>
      <c r="J26" s="108"/>
      <c r="K26" s="107">
        <v>0</v>
      </c>
      <c r="L26" s="108"/>
      <c r="M26" s="107">
        <f t="shared" si="1"/>
        <v>255389550</v>
      </c>
    </row>
    <row r="27" spans="1:13" ht="40.5" customHeight="1" x14ac:dyDescent="0.2">
      <c r="A27" s="106" t="s">
        <v>11</v>
      </c>
      <c r="C27" s="107">
        <v>0</v>
      </c>
      <c r="D27" s="108"/>
      <c r="E27" s="107">
        <v>0</v>
      </c>
      <c r="F27" s="108"/>
      <c r="G27" s="107">
        <f t="shared" si="0"/>
        <v>0</v>
      </c>
      <c r="H27" s="108"/>
      <c r="I27" s="107">
        <v>8122558840</v>
      </c>
      <c r="J27" s="108"/>
      <c r="K27" s="107">
        <v>0</v>
      </c>
      <c r="L27" s="108"/>
      <c r="M27" s="107">
        <f t="shared" si="1"/>
        <v>8122558840</v>
      </c>
    </row>
    <row r="28" spans="1:13" ht="40.5" customHeight="1" x14ac:dyDescent="0.2">
      <c r="A28" s="106" t="s">
        <v>14</v>
      </c>
      <c r="C28" s="107">
        <v>0</v>
      </c>
      <c r="D28" s="108"/>
      <c r="E28" s="107">
        <v>0</v>
      </c>
      <c r="F28" s="108"/>
      <c r="G28" s="107">
        <f t="shared" si="0"/>
        <v>0</v>
      </c>
      <c r="H28" s="108"/>
      <c r="I28" s="107">
        <v>10512829250</v>
      </c>
      <c r="J28" s="108"/>
      <c r="K28" s="107">
        <v>0</v>
      </c>
      <c r="L28" s="108"/>
      <c r="M28" s="107">
        <f t="shared" si="1"/>
        <v>10512829250</v>
      </c>
    </row>
    <row r="29" spans="1:13" ht="40.5" customHeight="1" x14ac:dyDescent="0.2">
      <c r="A29" s="106" t="s">
        <v>146</v>
      </c>
      <c r="C29" s="107">
        <v>0</v>
      </c>
      <c r="D29" s="108"/>
      <c r="E29" s="107">
        <v>0</v>
      </c>
      <c r="F29" s="108"/>
      <c r="G29" s="107">
        <f t="shared" si="0"/>
        <v>0</v>
      </c>
      <c r="H29" s="108"/>
      <c r="I29" s="107">
        <v>5632638000</v>
      </c>
      <c r="J29" s="108"/>
      <c r="K29" s="107">
        <v>0</v>
      </c>
      <c r="L29" s="108"/>
      <c r="M29" s="107">
        <f t="shared" si="1"/>
        <v>5632638000</v>
      </c>
    </row>
    <row r="30" spans="1:13" ht="40.5" customHeight="1" x14ac:dyDescent="0.2">
      <c r="A30" s="106" t="s">
        <v>109</v>
      </c>
      <c r="C30" s="107">
        <v>0</v>
      </c>
      <c r="D30" s="108"/>
      <c r="E30" s="107">
        <v>0</v>
      </c>
      <c r="F30" s="108"/>
      <c r="G30" s="107">
        <f t="shared" si="0"/>
        <v>0</v>
      </c>
      <c r="H30" s="108"/>
      <c r="I30" s="107">
        <v>10159830290</v>
      </c>
      <c r="J30" s="108"/>
      <c r="K30" s="107">
        <v>-116937789</v>
      </c>
      <c r="L30" s="108"/>
      <c r="M30" s="107">
        <f t="shared" si="1"/>
        <v>10042892501</v>
      </c>
    </row>
    <row r="31" spans="1:13" ht="40.5" customHeight="1" x14ac:dyDescent="0.2">
      <c r="A31" s="106" t="s">
        <v>13</v>
      </c>
      <c r="C31" s="107">
        <v>0</v>
      </c>
      <c r="D31" s="108"/>
      <c r="E31" s="107">
        <v>0</v>
      </c>
      <c r="F31" s="108"/>
      <c r="G31" s="107">
        <f t="shared" si="0"/>
        <v>0</v>
      </c>
      <c r="H31" s="108"/>
      <c r="I31" s="107">
        <v>4445123100</v>
      </c>
      <c r="J31" s="108"/>
      <c r="K31" s="107">
        <v>0</v>
      </c>
      <c r="L31" s="108"/>
      <c r="M31" s="107">
        <f t="shared" si="1"/>
        <v>4445123100</v>
      </c>
    </row>
    <row r="32" spans="1:13" ht="40.5" customHeight="1" x14ac:dyDescent="0.2">
      <c r="A32" s="106" t="s">
        <v>110</v>
      </c>
      <c r="C32" s="107">
        <v>0</v>
      </c>
      <c r="D32" s="108"/>
      <c r="E32" s="107">
        <v>0</v>
      </c>
      <c r="F32" s="108"/>
      <c r="G32" s="107">
        <f t="shared" si="0"/>
        <v>0</v>
      </c>
      <c r="H32" s="108"/>
      <c r="I32" s="107">
        <v>9048220000</v>
      </c>
      <c r="J32" s="108"/>
      <c r="K32" s="107">
        <v>0</v>
      </c>
      <c r="L32" s="108"/>
      <c r="M32" s="107">
        <f t="shared" si="1"/>
        <v>9048220000</v>
      </c>
    </row>
    <row r="33" spans="1:13" ht="40.5" customHeight="1" x14ac:dyDescent="0.2">
      <c r="A33" s="106" t="s">
        <v>106</v>
      </c>
      <c r="C33" s="107">
        <v>7717290000</v>
      </c>
      <c r="D33" s="108"/>
      <c r="E33" s="107">
        <v>-1093396173</v>
      </c>
      <c r="F33" s="108"/>
      <c r="G33" s="107">
        <f t="shared" si="0"/>
        <v>6623893827</v>
      </c>
      <c r="H33" s="108"/>
      <c r="I33" s="107">
        <v>7717290000</v>
      </c>
      <c r="J33" s="108"/>
      <c r="K33" s="107">
        <v>-1093396173</v>
      </c>
      <c r="L33" s="108"/>
      <c r="M33" s="107">
        <f t="shared" si="1"/>
        <v>6623893827</v>
      </c>
    </row>
    <row r="34" spans="1:13" ht="40.5" customHeight="1" x14ac:dyDescent="0.2">
      <c r="A34" s="106" t="s">
        <v>104</v>
      </c>
      <c r="C34" s="107">
        <v>0</v>
      </c>
      <c r="D34" s="108"/>
      <c r="E34" s="107">
        <v>0</v>
      </c>
      <c r="F34" s="108"/>
      <c r="G34" s="107">
        <f t="shared" si="0"/>
        <v>0</v>
      </c>
      <c r="H34" s="108"/>
      <c r="I34" s="107">
        <v>15689949600</v>
      </c>
      <c r="J34" s="108"/>
      <c r="K34" s="107">
        <v>-315905026</v>
      </c>
      <c r="L34" s="108"/>
      <c r="M34" s="107">
        <f t="shared" si="1"/>
        <v>15374044574</v>
      </c>
    </row>
    <row r="35" spans="1:13" ht="40.5" customHeight="1" x14ac:dyDescent="0.2">
      <c r="A35" s="106" t="s">
        <v>144</v>
      </c>
      <c r="C35" s="107">
        <v>0</v>
      </c>
      <c r="D35" s="108"/>
      <c r="E35" s="107">
        <v>0</v>
      </c>
      <c r="F35" s="108"/>
      <c r="G35" s="107">
        <f t="shared" si="0"/>
        <v>0</v>
      </c>
      <c r="H35" s="108"/>
      <c r="I35" s="107">
        <v>384000000</v>
      </c>
      <c r="J35" s="108"/>
      <c r="K35" s="107">
        <v>0</v>
      </c>
      <c r="L35" s="108"/>
      <c r="M35" s="107">
        <f>I35+K35</f>
        <v>384000000</v>
      </c>
    </row>
    <row r="36" spans="1:13" ht="40.5" customHeight="1" x14ac:dyDescent="0.2">
      <c r="A36" s="106" t="s">
        <v>88</v>
      </c>
      <c r="C36" s="107">
        <v>0</v>
      </c>
      <c r="D36" s="108"/>
      <c r="E36" s="107">
        <v>0</v>
      </c>
      <c r="F36" s="108"/>
      <c r="G36" s="107">
        <f t="shared" si="0"/>
        <v>0</v>
      </c>
      <c r="H36" s="108"/>
      <c r="I36" s="107">
        <v>257763000</v>
      </c>
      <c r="J36" s="108"/>
      <c r="K36" s="107">
        <v>0</v>
      </c>
      <c r="L36" s="108"/>
      <c r="M36" s="107">
        <f t="shared" si="1"/>
        <v>257763000</v>
      </c>
    </row>
    <row r="37" spans="1:13" ht="40.5" customHeight="1" thickBot="1" x14ac:dyDescent="0.25">
      <c r="A37" s="106" t="s">
        <v>148</v>
      </c>
      <c r="C37" s="109">
        <v>0</v>
      </c>
      <c r="D37" s="108"/>
      <c r="E37" s="109">
        <v>0</v>
      </c>
      <c r="F37" s="108"/>
      <c r="G37" s="109">
        <f>C37+E37</f>
        <v>0</v>
      </c>
      <c r="H37" s="108"/>
      <c r="I37" s="107">
        <v>989420</v>
      </c>
      <c r="J37" s="108"/>
      <c r="K37" s="109">
        <v>0</v>
      </c>
      <c r="L37" s="108"/>
      <c r="M37" s="109">
        <f>I37+K37</f>
        <v>989420</v>
      </c>
    </row>
    <row r="38" spans="1:13" ht="40.5" customHeight="1" thickBot="1" x14ac:dyDescent="0.25">
      <c r="A38" s="110"/>
      <c r="C38" s="111">
        <f>SUM(C9:C37)</f>
        <v>7717290000</v>
      </c>
      <c r="D38" s="108"/>
      <c r="E38" s="111">
        <f>SUM(E9:E37)</f>
        <v>-1093396173</v>
      </c>
      <c r="F38" s="108"/>
      <c r="G38" s="111">
        <f>SUM(G9:G37)</f>
        <v>6623893827</v>
      </c>
      <c r="H38" s="108"/>
      <c r="I38" s="111">
        <f>SUM(I9:I37)</f>
        <v>169488393628</v>
      </c>
      <c r="J38" s="108"/>
      <c r="K38" s="111">
        <f>SUM(K9:K37)</f>
        <v>-1651141974</v>
      </c>
      <c r="L38" s="108"/>
      <c r="M38" s="111">
        <f>SUM(M9:M37)</f>
        <v>167837251654</v>
      </c>
    </row>
    <row r="39" spans="1:13" ht="13.5" thickTop="1" x14ac:dyDescent="0.2"/>
    <row r="40" spans="1:13" ht="22.5" hidden="1" x14ac:dyDescent="0.2">
      <c r="A40" s="112"/>
      <c r="C40" s="10">
        <f>'2-1'!C110</f>
        <v>7717290000</v>
      </c>
      <c r="D40" s="96"/>
      <c r="E40" s="10">
        <v>-1093396173</v>
      </c>
      <c r="F40" s="96"/>
      <c r="G40" s="10">
        <f>C40+E40</f>
        <v>6623893827</v>
      </c>
      <c r="H40" s="96"/>
      <c r="I40" s="10">
        <f>'2-1'!M110</f>
        <v>169488393628</v>
      </c>
      <c r="J40" s="96"/>
      <c r="K40" s="10">
        <v>-1651141974</v>
      </c>
      <c r="L40" s="96"/>
      <c r="M40" s="10">
        <f>I40+K40</f>
        <v>167837251654</v>
      </c>
    </row>
    <row r="41" spans="1:13" ht="22.5" hidden="1" x14ac:dyDescent="0.2">
      <c r="A41" s="112"/>
      <c r="C41" s="10">
        <f>C40-C38</f>
        <v>0</v>
      </c>
      <c r="D41" s="96"/>
      <c r="E41" s="10">
        <f>E40-E38</f>
        <v>0</v>
      </c>
      <c r="F41" s="96"/>
      <c r="G41" s="10">
        <f>G40-G38</f>
        <v>0</v>
      </c>
      <c r="H41" s="96"/>
      <c r="I41" s="10">
        <f>I40-I38</f>
        <v>0</v>
      </c>
      <c r="J41" s="96"/>
      <c r="K41" s="10">
        <f>K40-K38</f>
        <v>0</v>
      </c>
      <c r="L41" s="96"/>
      <c r="M41" s="10">
        <f>M40-M38</f>
        <v>0</v>
      </c>
    </row>
    <row r="42" spans="1:13" ht="22.5" x14ac:dyDescent="0.2">
      <c r="A42" s="112"/>
      <c r="C42" s="10"/>
      <c r="D42" s="96"/>
      <c r="E42" s="10"/>
      <c r="F42" s="96"/>
      <c r="G42" s="10"/>
      <c r="H42" s="96"/>
      <c r="I42" s="10"/>
      <c r="J42" s="96"/>
      <c r="K42" s="10"/>
      <c r="L42" s="96"/>
      <c r="M42" s="10"/>
    </row>
    <row r="43" spans="1:13" ht="22.5" x14ac:dyDescent="0.2">
      <c r="A43" s="112"/>
      <c r="C43" s="10"/>
      <c r="D43" s="96"/>
      <c r="E43" s="10"/>
      <c r="F43" s="96"/>
      <c r="G43" s="10"/>
      <c r="H43" s="96"/>
      <c r="I43" s="10"/>
      <c r="J43" s="96"/>
      <c r="K43" s="10"/>
      <c r="L43" s="96"/>
      <c r="M43" s="10"/>
    </row>
    <row r="44" spans="1:13" ht="22.5" x14ac:dyDescent="0.2">
      <c r="A44" s="112"/>
      <c r="C44" s="10"/>
      <c r="D44" s="96"/>
      <c r="E44" s="10"/>
      <c r="F44" s="96"/>
      <c r="G44" s="10"/>
      <c r="H44" s="96"/>
      <c r="I44" s="10"/>
      <c r="J44" s="96"/>
      <c r="K44" s="10"/>
      <c r="L44" s="96"/>
      <c r="M44" s="10"/>
    </row>
    <row r="45" spans="1:13" ht="22.5" x14ac:dyDescent="0.2">
      <c r="A45" s="112"/>
      <c r="C45" s="10"/>
      <c r="D45" s="96"/>
      <c r="E45" s="10"/>
      <c r="F45" s="96"/>
      <c r="G45" s="10"/>
      <c r="H45" s="96"/>
      <c r="I45" s="10"/>
      <c r="J45" s="96"/>
      <c r="K45" s="10"/>
      <c r="L45" s="96"/>
      <c r="M45" s="10"/>
    </row>
    <row r="46" spans="1:13" ht="22.5" x14ac:dyDescent="0.2">
      <c r="A46" s="112"/>
      <c r="C46" s="10"/>
      <c r="D46" s="96"/>
      <c r="E46" s="10"/>
      <c r="F46" s="96"/>
      <c r="G46" s="10"/>
      <c r="H46" s="96"/>
      <c r="I46" s="10"/>
      <c r="J46" s="96"/>
      <c r="K46" s="10"/>
      <c r="L46" s="96"/>
      <c r="M46" s="10"/>
    </row>
    <row r="47" spans="1:13" ht="22.5" x14ac:dyDescent="0.2">
      <c r="A47" s="112"/>
      <c r="C47" s="10"/>
      <c r="D47" s="96"/>
      <c r="E47" s="10"/>
      <c r="F47" s="96"/>
      <c r="G47" s="10"/>
      <c r="H47" s="96"/>
      <c r="I47" s="10"/>
      <c r="J47" s="96"/>
      <c r="K47" s="10"/>
      <c r="L47" s="96"/>
      <c r="M47" s="10"/>
    </row>
    <row r="48" spans="1:13" ht="22.5" x14ac:dyDescent="0.2">
      <c r="A48" s="112"/>
      <c r="C48" s="10"/>
      <c r="D48" s="96"/>
      <c r="E48" s="10"/>
      <c r="F48" s="96"/>
      <c r="G48" s="10"/>
      <c r="H48" s="96"/>
      <c r="I48" s="10"/>
      <c r="J48" s="96"/>
      <c r="K48" s="10"/>
      <c r="L48" s="96"/>
      <c r="M48" s="10"/>
    </row>
    <row r="49" spans="1:13" ht="22.5" x14ac:dyDescent="0.2">
      <c r="A49" s="112"/>
      <c r="C49" s="10"/>
      <c r="D49" s="96"/>
      <c r="E49" s="10"/>
      <c r="F49" s="96"/>
      <c r="G49" s="10"/>
      <c r="H49" s="96"/>
      <c r="I49" s="10"/>
      <c r="J49" s="96"/>
      <c r="K49" s="10"/>
      <c r="L49" s="96"/>
      <c r="M49" s="10"/>
    </row>
    <row r="50" spans="1:13" ht="22.5" x14ac:dyDescent="0.2">
      <c r="A50" s="112"/>
      <c r="C50" s="10"/>
      <c r="D50" s="96"/>
      <c r="E50" s="10"/>
      <c r="F50" s="96"/>
      <c r="G50" s="10"/>
      <c r="H50" s="96"/>
      <c r="I50" s="10"/>
      <c r="J50" s="96"/>
      <c r="K50" s="10"/>
      <c r="L50" s="96"/>
      <c r="M50" s="10"/>
    </row>
    <row r="51" spans="1:13" ht="22.5" x14ac:dyDescent="0.2">
      <c r="A51" s="112"/>
      <c r="C51" s="10"/>
      <c r="D51" s="96"/>
      <c r="E51" s="10"/>
      <c r="F51" s="96"/>
      <c r="G51" s="10"/>
      <c r="H51" s="96"/>
      <c r="I51" s="10"/>
      <c r="J51" s="96"/>
      <c r="K51" s="10"/>
      <c r="L51" s="96"/>
      <c r="M51" s="10"/>
    </row>
    <row r="52" spans="1:13" ht="22.5" x14ac:dyDescent="0.2">
      <c r="A52" s="112"/>
      <c r="C52" s="10"/>
      <c r="D52" s="96"/>
      <c r="E52" s="10"/>
      <c r="F52" s="96"/>
      <c r="G52" s="10"/>
      <c r="H52" s="96"/>
      <c r="I52" s="10"/>
      <c r="J52" s="96"/>
      <c r="K52" s="10"/>
      <c r="L52" s="96"/>
      <c r="M52" s="10"/>
    </row>
    <row r="53" spans="1:13" ht="22.5" x14ac:dyDescent="0.2">
      <c r="A53" s="112"/>
      <c r="C53" s="10"/>
      <c r="D53" s="96"/>
      <c r="E53" s="10"/>
      <c r="F53" s="96"/>
      <c r="G53" s="10"/>
      <c r="H53" s="96"/>
      <c r="I53" s="10"/>
      <c r="J53" s="96"/>
      <c r="K53" s="10"/>
      <c r="L53" s="96"/>
      <c r="M53" s="10"/>
    </row>
    <row r="54" spans="1:13" ht="22.5" x14ac:dyDescent="0.2">
      <c r="A54" s="112"/>
      <c r="C54" s="10"/>
      <c r="D54" s="96"/>
      <c r="E54" s="10"/>
      <c r="F54" s="96"/>
      <c r="G54" s="10"/>
      <c r="H54" s="96"/>
      <c r="I54" s="10"/>
      <c r="J54" s="96"/>
      <c r="K54" s="10"/>
      <c r="L54" s="96"/>
      <c r="M54" s="10"/>
    </row>
    <row r="55" spans="1:13" ht="22.5" x14ac:dyDescent="0.2">
      <c r="A55" s="112"/>
      <c r="C55" s="10"/>
      <c r="D55" s="96"/>
      <c r="E55" s="10"/>
      <c r="F55" s="96"/>
      <c r="G55" s="10"/>
      <c r="H55" s="96"/>
      <c r="I55" s="10"/>
      <c r="J55" s="96"/>
      <c r="K55" s="10"/>
      <c r="L55" s="96"/>
      <c r="M55" s="10"/>
    </row>
    <row r="56" spans="1:13" ht="22.5" x14ac:dyDescent="0.2">
      <c r="A56" s="112"/>
      <c r="C56" s="10"/>
      <c r="D56" s="96"/>
      <c r="E56" s="10"/>
      <c r="F56" s="96"/>
      <c r="G56" s="10"/>
      <c r="H56" s="96"/>
      <c r="I56" s="10"/>
      <c r="J56" s="96"/>
      <c r="K56" s="10"/>
      <c r="L56" s="96"/>
      <c r="M56" s="10"/>
    </row>
    <row r="57" spans="1:13" ht="22.5" x14ac:dyDescent="0.2">
      <c r="A57" s="112"/>
      <c r="C57" s="10"/>
      <c r="D57" s="96"/>
      <c r="E57" s="10"/>
      <c r="F57" s="96"/>
      <c r="G57" s="10"/>
      <c r="H57" s="96"/>
      <c r="I57" s="10"/>
      <c r="J57" s="96"/>
      <c r="K57" s="10"/>
      <c r="L57" s="96"/>
      <c r="M57" s="10"/>
    </row>
    <row r="58" spans="1:13" ht="22.5" x14ac:dyDescent="0.2">
      <c r="A58" s="112"/>
      <c r="C58" s="10"/>
      <c r="D58" s="96"/>
      <c r="E58" s="10"/>
      <c r="F58" s="96"/>
      <c r="G58" s="10"/>
      <c r="H58" s="96"/>
      <c r="I58" s="10"/>
      <c r="J58" s="96"/>
      <c r="K58" s="10"/>
      <c r="L58" s="96"/>
      <c r="M58" s="10"/>
    </row>
    <row r="59" spans="1:13" ht="22.5" x14ac:dyDescent="0.2">
      <c r="A59" s="112"/>
      <c r="C59" s="10"/>
      <c r="D59" s="96"/>
      <c r="E59" s="10"/>
      <c r="F59" s="96"/>
      <c r="G59" s="10"/>
      <c r="H59" s="96"/>
      <c r="I59" s="10"/>
      <c r="J59" s="96"/>
      <c r="K59" s="10"/>
      <c r="L59" s="96"/>
      <c r="M59" s="10"/>
    </row>
    <row r="60" spans="1:13" ht="22.5" x14ac:dyDescent="0.2">
      <c r="A60" s="112"/>
      <c r="C60" s="10"/>
      <c r="D60" s="96"/>
      <c r="E60" s="10"/>
      <c r="F60" s="96"/>
      <c r="G60" s="10"/>
      <c r="H60" s="96"/>
      <c r="I60" s="10"/>
      <c r="J60" s="96"/>
      <c r="K60" s="10"/>
      <c r="L60" s="96"/>
      <c r="M60" s="10"/>
    </row>
    <row r="61" spans="1:13" ht="22.5" x14ac:dyDescent="0.2">
      <c r="A61" s="112"/>
      <c r="C61" s="10"/>
      <c r="D61" s="96"/>
      <c r="E61" s="10"/>
      <c r="F61" s="96"/>
      <c r="G61" s="10"/>
      <c r="H61" s="96"/>
      <c r="I61" s="10"/>
      <c r="J61" s="96"/>
      <c r="K61" s="10"/>
      <c r="L61" s="96"/>
      <c r="M61" s="10"/>
    </row>
    <row r="62" spans="1:13" ht="22.5" x14ac:dyDescent="0.2">
      <c r="A62" s="112"/>
      <c r="C62" s="10"/>
      <c r="D62" s="96"/>
      <c r="E62" s="10"/>
      <c r="F62" s="96"/>
      <c r="G62" s="10"/>
      <c r="H62" s="96"/>
      <c r="I62" s="10"/>
      <c r="J62" s="96"/>
      <c r="K62" s="10"/>
      <c r="L62" s="96"/>
      <c r="M62" s="10"/>
    </row>
    <row r="63" spans="1:13" ht="22.5" x14ac:dyDescent="0.2">
      <c r="A63" s="112"/>
      <c r="C63" s="10"/>
      <c r="D63" s="96"/>
      <c r="E63" s="10"/>
      <c r="F63" s="96"/>
      <c r="G63" s="10"/>
      <c r="H63" s="96"/>
      <c r="I63" s="10"/>
      <c r="J63" s="96"/>
      <c r="K63" s="10"/>
      <c r="L63" s="96"/>
      <c r="M63" s="10"/>
    </row>
    <row r="64" spans="1:13" ht="22.5" x14ac:dyDescent="0.2">
      <c r="A64" s="112"/>
      <c r="C64" s="10"/>
      <c r="D64" s="96"/>
      <c r="E64" s="10"/>
      <c r="F64" s="96"/>
      <c r="G64" s="10"/>
      <c r="H64" s="96"/>
      <c r="I64" s="10"/>
      <c r="J64" s="96"/>
      <c r="K64" s="10"/>
      <c r="L64" s="96"/>
      <c r="M64" s="10"/>
    </row>
    <row r="65" spans="1:13" ht="22.5" x14ac:dyDescent="0.2">
      <c r="A65" s="112"/>
      <c r="C65" s="10"/>
      <c r="D65" s="96"/>
      <c r="E65" s="10"/>
      <c r="F65" s="96"/>
      <c r="G65" s="10"/>
      <c r="H65" s="96"/>
      <c r="I65" s="10"/>
      <c r="J65" s="96"/>
      <c r="K65" s="10"/>
      <c r="L65" s="96"/>
      <c r="M65" s="10"/>
    </row>
    <row r="66" spans="1:13" ht="22.5" x14ac:dyDescent="0.2">
      <c r="A66" s="112"/>
      <c r="C66" s="10"/>
      <c r="D66" s="96"/>
      <c r="E66" s="10"/>
      <c r="F66" s="96"/>
      <c r="G66" s="10"/>
      <c r="H66" s="96"/>
      <c r="I66" s="10"/>
      <c r="J66" s="96"/>
      <c r="K66" s="10"/>
      <c r="L66" s="96"/>
      <c r="M66" s="10"/>
    </row>
    <row r="67" spans="1:13" ht="22.5" x14ac:dyDescent="0.2">
      <c r="A67" s="112"/>
      <c r="C67" s="10"/>
      <c r="D67" s="96"/>
      <c r="E67" s="10"/>
      <c r="F67" s="96"/>
      <c r="G67" s="10"/>
      <c r="H67" s="96"/>
      <c r="I67" s="10"/>
      <c r="J67" s="96"/>
      <c r="K67" s="10"/>
      <c r="L67" s="96"/>
      <c r="M67" s="10"/>
    </row>
    <row r="68" spans="1:13" ht="22.5" x14ac:dyDescent="0.2">
      <c r="A68" s="112"/>
      <c r="C68" s="10"/>
      <c r="D68" s="96"/>
      <c r="E68" s="10"/>
      <c r="F68" s="96"/>
      <c r="G68" s="10"/>
      <c r="H68" s="96"/>
      <c r="I68" s="10"/>
      <c r="J68" s="96"/>
      <c r="K68" s="10"/>
      <c r="L68" s="96"/>
      <c r="M68" s="10"/>
    </row>
    <row r="69" spans="1:13" ht="22.5" x14ac:dyDescent="0.2">
      <c r="A69" s="112"/>
      <c r="C69" s="10"/>
      <c r="D69" s="96"/>
      <c r="E69" s="10"/>
      <c r="F69" s="96"/>
      <c r="G69" s="10"/>
      <c r="H69" s="96"/>
      <c r="I69" s="10"/>
      <c r="J69" s="96"/>
      <c r="K69" s="10"/>
      <c r="L69" s="96"/>
      <c r="M69" s="10"/>
    </row>
    <row r="70" spans="1:13" ht="22.5" x14ac:dyDescent="0.2">
      <c r="A70" s="112"/>
      <c r="C70" s="10"/>
      <c r="D70" s="96"/>
      <c r="E70" s="10"/>
      <c r="F70" s="96"/>
      <c r="G70" s="10"/>
      <c r="H70" s="96"/>
      <c r="I70" s="10"/>
      <c r="J70" s="96"/>
      <c r="K70" s="10"/>
      <c r="L70" s="96"/>
      <c r="M70" s="10"/>
    </row>
    <row r="71" spans="1:13" ht="22.5" x14ac:dyDescent="0.2">
      <c r="A71" s="112"/>
      <c r="C71" s="10"/>
      <c r="D71" s="96"/>
      <c r="E71" s="10"/>
      <c r="F71" s="96"/>
      <c r="G71" s="10"/>
      <c r="H71" s="96"/>
      <c r="I71" s="10"/>
      <c r="J71" s="96"/>
      <c r="K71" s="10"/>
      <c r="L71" s="96"/>
      <c r="M71" s="10"/>
    </row>
    <row r="72" spans="1:13" ht="22.5" x14ac:dyDescent="0.2">
      <c r="A72" s="112"/>
      <c r="C72" s="10"/>
      <c r="D72" s="96"/>
      <c r="E72" s="10"/>
      <c r="F72" s="96"/>
      <c r="G72" s="10"/>
      <c r="H72" s="96"/>
      <c r="I72" s="10"/>
      <c r="J72" s="96"/>
      <c r="K72" s="10"/>
      <c r="L72" s="96"/>
      <c r="M72" s="10"/>
    </row>
    <row r="73" spans="1:13" ht="22.5" x14ac:dyDescent="0.2">
      <c r="A73" s="112"/>
      <c r="C73" s="10"/>
      <c r="D73" s="96"/>
      <c r="E73" s="10"/>
      <c r="F73" s="96"/>
      <c r="G73" s="10"/>
      <c r="H73" s="96"/>
      <c r="I73" s="10"/>
      <c r="J73" s="96"/>
      <c r="K73" s="10"/>
      <c r="L73" s="96"/>
      <c r="M73" s="10"/>
    </row>
    <row r="74" spans="1:13" ht="22.5" x14ac:dyDescent="0.2">
      <c r="A74" s="112"/>
      <c r="C74" s="10"/>
      <c r="D74" s="96"/>
      <c r="E74" s="10"/>
      <c r="F74" s="96"/>
      <c r="G74" s="10"/>
      <c r="H74" s="96"/>
      <c r="I74" s="10"/>
      <c r="J74" s="96"/>
      <c r="K74" s="10"/>
      <c r="L74" s="96"/>
      <c r="M74" s="10"/>
    </row>
    <row r="75" spans="1:13" ht="22.5" x14ac:dyDescent="0.2">
      <c r="A75" s="112"/>
      <c r="C75" s="10"/>
      <c r="D75" s="96"/>
      <c r="E75" s="10"/>
      <c r="F75" s="96"/>
      <c r="G75" s="10"/>
      <c r="H75" s="96"/>
      <c r="I75" s="10"/>
      <c r="J75" s="96"/>
      <c r="K75" s="10"/>
      <c r="L75" s="96"/>
      <c r="M75" s="10"/>
    </row>
    <row r="76" spans="1:13" ht="22.5" x14ac:dyDescent="0.2">
      <c r="A76" s="112"/>
      <c r="C76" s="10"/>
      <c r="D76" s="96"/>
      <c r="E76" s="10"/>
      <c r="F76" s="96"/>
      <c r="G76" s="10"/>
      <c r="H76" s="96"/>
      <c r="I76" s="10"/>
      <c r="J76" s="96"/>
      <c r="K76" s="10"/>
      <c r="L76" s="96"/>
      <c r="M76" s="10"/>
    </row>
    <row r="77" spans="1:13" ht="22.5" x14ac:dyDescent="0.2">
      <c r="A77" s="112"/>
      <c r="C77" s="10"/>
      <c r="D77" s="96"/>
      <c r="E77" s="10"/>
      <c r="F77" s="96"/>
      <c r="G77" s="10"/>
      <c r="H77" s="96"/>
      <c r="I77" s="10"/>
      <c r="J77" s="96"/>
      <c r="K77" s="10"/>
      <c r="L77" s="96"/>
      <c r="M77" s="10"/>
    </row>
    <row r="78" spans="1:13" ht="22.5" x14ac:dyDescent="0.2">
      <c r="A78" s="112"/>
      <c r="C78" s="10"/>
      <c r="D78" s="96"/>
      <c r="E78" s="10"/>
      <c r="F78" s="96"/>
      <c r="G78" s="10"/>
      <c r="H78" s="96"/>
      <c r="I78" s="10"/>
      <c r="J78" s="96"/>
      <c r="K78" s="10"/>
      <c r="L78" s="96"/>
      <c r="M78" s="10"/>
    </row>
    <row r="79" spans="1:13" ht="22.5" x14ac:dyDescent="0.2">
      <c r="A79" s="112"/>
      <c r="C79" s="10"/>
      <c r="D79" s="96"/>
      <c r="E79" s="10"/>
      <c r="F79" s="96"/>
      <c r="G79" s="10"/>
      <c r="H79" s="96"/>
      <c r="I79" s="10"/>
      <c r="J79" s="96"/>
      <c r="K79" s="10"/>
      <c r="L79" s="96"/>
      <c r="M79" s="10"/>
    </row>
    <row r="80" spans="1:13" ht="22.5" x14ac:dyDescent="0.2">
      <c r="A80" s="112"/>
      <c r="C80" s="10"/>
      <c r="D80" s="96"/>
      <c r="E80" s="10"/>
      <c r="F80" s="96"/>
      <c r="G80" s="10"/>
      <c r="H80" s="96"/>
      <c r="I80" s="10"/>
      <c r="J80" s="96"/>
      <c r="K80" s="10"/>
      <c r="L80" s="96"/>
      <c r="M80" s="10"/>
    </row>
    <row r="81" spans="1:13" ht="22.5" x14ac:dyDescent="0.2">
      <c r="A81" s="112"/>
      <c r="C81" s="10"/>
      <c r="D81" s="96"/>
      <c r="E81" s="10"/>
      <c r="F81" s="96"/>
      <c r="G81" s="10"/>
      <c r="H81" s="96"/>
      <c r="I81" s="10"/>
      <c r="J81" s="96"/>
      <c r="K81" s="10"/>
      <c r="L81" s="96"/>
      <c r="M81" s="10"/>
    </row>
    <row r="82" spans="1:13" ht="22.5" x14ac:dyDescent="0.2">
      <c r="A82" s="112"/>
      <c r="C82" s="10"/>
      <c r="D82" s="96"/>
      <c r="E82" s="10"/>
      <c r="F82" s="96"/>
      <c r="G82" s="10"/>
      <c r="H82" s="96"/>
      <c r="I82" s="10"/>
      <c r="J82" s="96"/>
      <c r="K82" s="10"/>
      <c r="L82" s="96"/>
      <c r="M82" s="10"/>
    </row>
    <row r="83" spans="1:13" ht="22.5" x14ac:dyDescent="0.2">
      <c r="A83" s="112"/>
      <c r="C83" s="10"/>
      <c r="D83" s="96"/>
      <c r="E83" s="10"/>
      <c r="F83" s="96"/>
      <c r="G83" s="10"/>
      <c r="H83" s="96"/>
      <c r="I83" s="10"/>
      <c r="J83" s="96"/>
      <c r="K83" s="10"/>
      <c r="L83" s="96"/>
      <c r="M83" s="10"/>
    </row>
    <row r="84" spans="1:13" ht="22.5" x14ac:dyDescent="0.2">
      <c r="A84" s="112"/>
      <c r="C84" s="10"/>
      <c r="D84" s="96"/>
      <c r="E84" s="10"/>
      <c r="F84" s="96"/>
      <c r="G84" s="10"/>
      <c r="H84" s="96"/>
      <c r="I84" s="10"/>
      <c r="J84" s="96"/>
      <c r="K84" s="10"/>
      <c r="L84" s="96"/>
      <c r="M84" s="10"/>
    </row>
    <row r="85" spans="1:13" ht="22.5" x14ac:dyDescent="0.2">
      <c r="A85" s="112"/>
      <c r="C85" s="10"/>
      <c r="D85" s="96"/>
      <c r="E85" s="10"/>
      <c r="F85" s="96"/>
      <c r="G85" s="10"/>
      <c r="H85" s="96"/>
      <c r="I85" s="10"/>
      <c r="J85" s="96"/>
      <c r="K85" s="10"/>
      <c r="L85" s="96"/>
      <c r="M85" s="10"/>
    </row>
    <row r="86" spans="1:13" ht="22.5" x14ac:dyDescent="0.2">
      <c r="A86" s="112"/>
      <c r="C86" s="10"/>
      <c r="D86" s="96"/>
      <c r="E86" s="10"/>
      <c r="F86" s="96"/>
      <c r="G86" s="10"/>
      <c r="H86" s="96"/>
      <c r="I86" s="10"/>
      <c r="J86" s="96"/>
      <c r="K86" s="10"/>
      <c r="L86" s="96"/>
      <c r="M86" s="10"/>
    </row>
    <row r="87" spans="1:13" ht="22.5" x14ac:dyDescent="0.2">
      <c r="A87" s="112"/>
      <c r="C87" s="10"/>
      <c r="D87" s="96"/>
      <c r="E87" s="10"/>
      <c r="F87" s="96"/>
      <c r="G87" s="10"/>
      <c r="H87" s="96"/>
      <c r="I87" s="10"/>
      <c r="J87" s="96"/>
      <c r="K87" s="10"/>
      <c r="L87" s="96"/>
      <c r="M87" s="10"/>
    </row>
    <row r="88" spans="1:13" ht="22.5" x14ac:dyDescent="0.2">
      <c r="A88" s="112"/>
      <c r="C88" s="10"/>
      <c r="D88" s="96"/>
      <c r="E88" s="10"/>
      <c r="F88" s="96"/>
      <c r="G88" s="10"/>
      <c r="H88" s="96"/>
      <c r="I88" s="10"/>
      <c r="J88" s="96"/>
      <c r="K88" s="10"/>
      <c r="L88" s="96"/>
      <c r="M88" s="10"/>
    </row>
    <row r="89" spans="1:13" ht="22.5" x14ac:dyDescent="0.2">
      <c r="A89" s="112"/>
      <c r="C89" s="10"/>
      <c r="D89" s="96"/>
      <c r="E89" s="10"/>
      <c r="F89" s="96"/>
      <c r="G89" s="10"/>
      <c r="H89" s="96"/>
      <c r="I89" s="10"/>
      <c r="J89" s="96"/>
      <c r="K89" s="10"/>
      <c r="L89" s="96"/>
      <c r="M89" s="10"/>
    </row>
    <row r="90" spans="1:13" ht="22.5" x14ac:dyDescent="0.2">
      <c r="A90" s="112"/>
      <c r="C90" s="10"/>
      <c r="D90" s="96"/>
      <c r="E90" s="10"/>
      <c r="F90" s="96"/>
      <c r="G90" s="10"/>
      <c r="H90" s="96"/>
      <c r="I90" s="10"/>
      <c r="J90" s="96"/>
      <c r="K90" s="10"/>
      <c r="L90" s="96"/>
      <c r="M90" s="10"/>
    </row>
    <row r="91" spans="1:13" ht="22.5" x14ac:dyDescent="0.2">
      <c r="A91" s="112"/>
      <c r="C91" s="10"/>
      <c r="D91" s="96"/>
      <c r="E91" s="10"/>
      <c r="F91" s="96"/>
      <c r="G91" s="10"/>
      <c r="H91" s="96"/>
      <c r="I91" s="10"/>
      <c r="J91" s="96"/>
      <c r="K91" s="10"/>
      <c r="L91" s="96"/>
      <c r="M91" s="10"/>
    </row>
    <row r="92" spans="1:13" ht="22.5" x14ac:dyDescent="0.2">
      <c r="A92" s="112"/>
      <c r="C92" s="10"/>
      <c r="D92" s="96"/>
      <c r="E92" s="10"/>
      <c r="F92" s="96"/>
      <c r="G92" s="10"/>
      <c r="H92" s="96"/>
      <c r="I92" s="10"/>
      <c r="J92" s="96"/>
      <c r="K92" s="10"/>
      <c r="L92" s="96"/>
      <c r="M92" s="10"/>
    </row>
    <row r="93" spans="1:13" ht="22.5" x14ac:dyDescent="0.2">
      <c r="A93" s="112"/>
      <c r="C93" s="10"/>
      <c r="D93" s="96"/>
      <c r="E93" s="10"/>
      <c r="F93" s="96"/>
      <c r="G93" s="10"/>
      <c r="H93" s="96"/>
      <c r="I93" s="10"/>
      <c r="J93" s="96"/>
      <c r="K93" s="10"/>
      <c r="L93" s="96"/>
      <c r="M93" s="10"/>
    </row>
    <row r="94" spans="1:13" ht="22.5" x14ac:dyDescent="0.2">
      <c r="A94" s="112"/>
      <c r="C94" s="10"/>
      <c r="D94" s="96"/>
      <c r="E94" s="10"/>
      <c r="F94" s="96"/>
      <c r="G94" s="10"/>
      <c r="H94" s="96"/>
      <c r="I94" s="10"/>
      <c r="J94" s="96"/>
      <c r="K94" s="10"/>
      <c r="L94" s="96"/>
      <c r="M94" s="10"/>
    </row>
    <row r="95" spans="1:13" ht="22.5" x14ac:dyDescent="0.2">
      <c r="A95" s="112"/>
      <c r="C95" s="10"/>
      <c r="D95" s="96"/>
      <c r="E95" s="10"/>
      <c r="F95" s="96"/>
      <c r="G95" s="10"/>
      <c r="H95" s="96"/>
      <c r="I95" s="10"/>
      <c r="J95" s="96"/>
      <c r="K95" s="10"/>
      <c r="L95" s="96"/>
      <c r="M95" s="10"/>
    </row>
    <row r="96" spans="1:13" ht="22.5" x14ac:dyDescent="0.2">
      <c r="A96" s="112"/>
      <c r="C96" s="10"/>
      <c r="D96" s="96"/>
      <c r="E96" s="10"/>
      <c r="F96" s="96"/>
      <c r="G96" s="10"/>
      <c r="H96" s="96"/>
      <c r="I96" s="10"/>
      <c r="J96" s="96"/>
      <c r="K96" s="10"/>
      <c r="L96" s="96"/>
      <c r="M96" s="10"/>
    </row>
    <row r="97" spans="1:13" ht="22.5" x14ac:dyDescent="0.2">
      <c r="A97" s="112"/>
      <c r="C97" s="10"/>
      <c r="D97" s="96"/>
      <c r="E97" s="10"/>
      <c r="F97" s="96"/>
      <c r="G97" s="10"/>
      <c r="H97" s="96"/>
      <c r="I97" s="10"/>
      <c r="J97" s="96"/>
      <c r="K97" s="10"/>
      <c r="L97" s="96"/>
      <c r="M97" s="10"/>
    </row>
    <row r="98" spans="1:13" ht="22.5" x14ac:dyDescent="0.2">
      <c r="A98" s="112"/>
      <c r="C98" s="10"/>
      <c r="D98" s="96"/>
      <c r="E98" s="10"/>
      <c r="F98" s="96"/>
      <c r="G98" s="10"/>
      <c r="H98" s="96"/>
      <c r="I98" s="10"/>
      <c r="J98" s="96"/>
      <c r="K98" s="10"/>
      <c r="L98" s="96"/>
      <c r="M98" s="10"/>
    </row>
    <row r="99" spans="1:13" ht="22.5" x14ac:dyDescent="0.2">
      <c r="A99" s="112"/>
      <c r="C99" s="10"/>
      <c r="D99" s="96"/>
      <c r="E99" s="10"/>
      <c r="F99" s="96"/>
      <c r="G99" s="10"/>
      <c r="H99" s="96"/>
      <c r="I99" s="10"/>
      <c r="J99" s="96"/>
      <c r="K99" s="10"/>
      <c r="L99" s="96"/>
      <c r="M99" s="10"/>
    </row>
    <row r="100" spans="1:13" ht="22.5" x14ac:dyDescent="0.2">
      <c r="A100" s="112"/>
      <c r="C100" s="10"/>
      <c r="D100" s="96"/>
      <c r="E100" s="10"/>
      <c r="F100" s="96"/>
      <c r="G100" s="10"/>
      <c r="H100" s="96"/>
      <c r="I100" s="10"/>
      <c r="J100" s="96"/>
      <c r="K100" s="10"/>
      <c r="L100" s="96"/>
      <c r="M100" s="10"/>
    </row>
    <row r="101" spans="1:13" ht="22.5" x14ac:dyDescent="0.2">
      <c r="A101" s="112"/>
      <c r="C101" s="10"/>
      <c r="D101" s="96"/>
      <c r="E101" s="10"/>
      <c r="F101" s="96"/>
      <c r="G101" s="10"/>
      <c r="H101" s="96"/>
      <c r="I101" s="10"/>
      <c r="J101" s="96"/>
      <c r="K101" s="10"/>
      <c r="L101" s="96"/>
      <c r="M101" s="10"/>
    </row>
    <row r="102" spans="1:13" ht="22.5" x14ac:dyDescent="0.2">
      <c r="A102" s="112"/>
      <c r="C102" s="10"/>
      <c r="D102" s="96"/>
      <c r="E102" s="10"/>
      <c r="F102" s="96"/>
      <c r="G102" s="10"/>
      <c r="H102" s="96"/>
      <c r="I102" s="10"/>
      <c r="J102" s="96"/>
      <c r="K102" s="10"/>
      <c r="L102" s="96"/>
      <c r="M102" s="10"/>
    </row>
    <row r="103" spans="1:13" ht="22.5" x14ac:dyDescent="0.2">
      <c r="A103" s="112"/>
      <c r="C103" s="10"/>
      <c r="D103" s="96"/>
      <c r="E103" s="10"/>
      <c r="F103" s="96"/>
      <c r="G103" s="10"/>
      <c r="H103" s="96"/>
      <c r="I103" s="10"/>
      <c r="J103" s="96"/>
      <c r="K103" s="10"/>
      <c r="L103" s="96"/>
      <c r="M103" s="10"/>
    </row>
    <row r="104" spans="1:13" ht="22.5" x14ac:dyDescent="0.2">
      <c r="A104" s="112"/>
      <c r="C104" s="10"/>
      <c r="D104" s="96"/>
      <c r="E104" s="10"/>
      <c r="F104" s="96"/>
      <c r="G104" s="10"/>
      <c r="H104" s="96"/>
      <c r="I104" s="10"/>
      <c r="J104" s="96"/>
      <c r="K104" s="10"/>
      <c r="L104" s="96"/>
      <c r="M104" s="10"/>
    </row>
    <row r="105" spans="1:13" ht="22.5" x14ac:dyDescent="0.2">
      <c r="A105" s="112"/>
      <c r="C105" s="10"/>
      <c r="D105" s="96"/>
      <c r="E105" s="10"/>
      <c r="F105" s="96"/>
      <c r="G105" s="10"/>
      <c r="H105" s="96"/>
      <c r="I105" s="10"/>
      <c r="J105" s="96"/>
      <c r="K105" s="10"/>
      <c r="L105" s="96"/>
      <c r="M105" s="10"/>
    </row>
    <row r="106" spans="1:13" ht="22.5" x14ac:dyDescent="0.2">
      <c r="A106" s="112"/>
      <c r="C106" s="10"/>
      <c r="D106" s="96"/>
      <c r="E106" s="10"/>
      <c r="F106" s="96"/>
      <c r="G106" s="10"/>
      <c r="H106" s="96"/>
      <c r="I106" s="10"/>
      <c r="J106" s="96"/>
      <c r="K106" s="10"/>
      <c r="L106" s="96"/>
      <c r="M106" s="10"/>
    </row>
    <row r="107" spans="1:13" ht="22.5" x14ac:dyDescent="0.2">
      <c r="A107" s="112"/>
      <c r="C107" s="10"/>
      <c r="D107" s="96"/>
      <c r="E107" s="10"/>
      <c r="F107" s="96"/>
      <c r="G107" s="10"/>
      <c r="H107" s="96"/>
      <c r="I107" s="10"/>
      <c r="J107" s="96"/>
      <c r="K107" s="10"/>
      <c r="L107" s="96"/>
      <c r="M107" s="10"/>
    </row>
    <row r="108" spans="1:13" ht="22.5" x14ac:dyDescent="0.2">
      <c r="A108" s="112"/>
      <c r="C108" s="10"/>
      <c r="D108" s="96"/>
      <c r="E108" s="10"/>
      <c r="F108" s="96"/>
      <c r="G108" s="10"/>
      <c r="H108" s="96"/>
      <c r="I108" s="10"/>
      <c r="J108" s="96"/>
      <c r="K108" s="10"/>
      <c r="L108" s="96"/>
      <c r="M108" s="10"/>
    </row>
    <row r="109" spans="1:13" ht="22.5" x14ac:dyDescent="0.2">
      <c r="A109" s="112"/>
      <c r="C109" s="10"/>
      <c r="D109" s="96"/>
      <c r="E109" s="10"/>
      <c r="F109" s="96"/>
      <c r="G109" s="10"/>
      <c r="H109" s="96"/>
      <c r="I109" s="10"/>
      <c r="J109" s="96"/>
      <c r="K109" s="10"/>
      <c r="L109" s="96"/>
      <c r="M109" s="10"/>
    </row>
    <row r="110" spans="1:13" ht="22.5" x14ac:dyDescent="0.2">
      <c r="A110" s="112"/>
      <c r="C110" s="10"/>
      <c r="D110" s="96"/>
      <c r="E110" s="10"/>
      <c r="F110" s="96"/>
      <c r="G110" s="10"/>
      <c r="H110" s="96"/>
      <c r="I110" s="10"/>
      <c r="J110" s="96"/>
      <c r="K110" s="10"/>
      <c r="L110" s="96"/>
      <c r="M110" s="10"/>
    </row>
    <row r="111" spans="1:13" ht="22.5" x14ac:dyDescent="0.2">
      <c r="A111" s="112"/>
      <c r="C111" s="10"/>
      <c r="D111" s="96"/>
      <c r="E111" s="10"/>
      <c r="F111" s="96"/>
      <c r="G111" s="10"/>
      <c r="H111" s="96"/>
      <c r="I111" s="10"/>
      <c r="J111" s="96"/>
      <c r="K111" s="10"/>
      <c r="L111" s="96"/>
      <c r="M111" s="10"/>
    </row>
    <row r="112" spans="1:13" ht="22.5" x14ac:dyDescent="0.2">
      <c r="A112" s="112"/>
      <c r="C112" s="10"/>
      <c r="D112" s="96"/>
      <c r="E112" s="10"/>
      <c r="F112" s="96"/>
      <c r="G112" s="10"/>
      <c r="H112" s="96"/>
      <c r="I112" s="10"/>
      <c r="J112" s="96"/>
      <c r="K112" s="10"/>
      <c r="L112" s="96"/>
      <c r="M112" s="10"/>
    </row>
    <row r="113" spans="1:13" ht="22.5" x14ac:dyDescent="0.2">
      <c r="A113" s="112"/>
      <c r="C113" s="10"/>
      <c r="D113" s="96"/>
      <c r="E113" s="10"/>
      <c r="F113" s="96"/>
      <c r="G113" s="10"/>
      <c r="H113" s="96"/>
      <c r="I113" s="10"/>
      <c r="J113" s="96"/>
      <c r="K113" s="10"/>
      <c r="L113" s="96"/>
      <c r="M113" s="10"/>
    </row>
    <row r="114" spans="1:13" ht="22.5" x14ac:dyDescent="0.2">
      <c r="A114" s="112"/>
      <c r="C114" s="10"/>
      <c r="D114" s="96"/>
      <c r="E114" s="10"/>
      <c r="F114" s="96"/>
      <c r="G114" s="10"/>
      <c r="H114" s="96"/>
      <c r="I114" s="10"/>
      <c r="J114" s="96"/>
      <c r="K114" s="10"/>
      <c r="L114" s="96"/>
      <c r="M114" s="10"/>
    </row>
    <row r="115" spans="1:13" ht="22.5" x14ac:dyDescent="0.2">
      <c r="A115" s="112"/>
      <c r="C115" s="10"/>
      <c r="D115" s="96"/>
      <c r="E115" s="10"/>
      <c r="F115" s="96"/>
      <c r="G115" s="10"/>
      <c r="H115" s="96"/>
      <c r="I115" s="10"/>
      <c r="J115" s="96"/>
      <c r="K115" s="10"/>
      <c r="L115" s="96"/>
      <c r="M115" s="10"/>
    </row>
    <row r="116" spans="1:13" ht="22.5" x14ac:dyDescent="0.2">
      <c r="A116" s="112"/>
      <c r="C116" s="10"/>
      <c r="D116" s="96"/>
      <c r="E116" s="10"/>
      <c r="F116" s="96"/>
      <c r="G116" s="10"/>
      <c r="H116" s="96"/>
      <c r="I116" s="10"/>
      <c r="J116" s="96"/>
      <c r="K116" s="10"/>
      <c r="L116" s="96"/>
      <c r="M116" s="10"/>
    </row>
    <row r="117" spans="1:13" ht="22.5" x14ac:dyDescent="0.2">
      <c r="A117" s="112"/>
      <c r="C117" s="10"/>
      <c r="D117" s="96"/>
      <c r="E117" s="10"/>
      <c r="F117" s="96"/>
      <c r="G117" s="10"/>
      <c r="H117" s="96"/>
      <c r="I117" s="10"/>
      <c r="J117" s="96"/>
      <c r="K117" s="10"/>
      <c r="L117" s="96"/>
      <c r="M117" s="10"/>
    </row>
    <row r="118" spans="1:13" ht="22.5" x14ac:dyDescent="0.2">
      <c r="A118" s="112"/>
      <c r="C118" s="10"/>
      <c r="D118" s="96"/>
      <c r="E118" s="10"/>
      <c r="F118" s="96"/>
      <c r="G118" s="10"/>
      <c r="H118" s="96"/>
      <c r="I118" s="10"/>
      <c r="J118" s="96"/>
      <c r="K118" s="10"/>
      <c r="L118" s="96"/>
      <c r="M118" s="10"/>
    </row>
    <row r="119" spans="1:13" ht="22.5" x14ac:dyDescent="0.2">
      <c r="A119" s="112"/>
      <c r="C119" s="10"/>
      <c r="D119" s="96"/>
      <c r="E119" s="10"/>
      <c r="F119" s="96"/>
      <c r="G119" s="10"/>
      <c r="H119" s="96"/>
      <c r="I119" s="10"/>
      <c r="J119" s="96"/>
      <c r="K119" s="10"/>
      <c r="L119" s="96"/>
      <c r="M119" s="10"/>
    </row>
    <row r="120" spans="1:13" ht="22.5" x14ac:dyDescent="0.2">
      <c r="A120" s="112"/>
      <c r="C120" s="10"/>
      <c r="D120" s="96"/>
      <c r="E120" s="10"/>
      <c r="F120" s="96"/>
      <c r="G120" s="10"/>
      <c r="H120" s="96"/>
      <c r="I120" s="10"/>
      <c r="J120" s="96"/>
      <c r="K120" s="10"/>
      <c r="L120" s="96"/>
      <c r="M120" s="10"/>
    </row>
    <row r="121" spans="1:13" ht="22.5" x14ac:dyDescent="0.2">
      <c r="A121" s="112"/>
      <c r="C121" s="10"/>
      <c r="D121" s="96"/>
      <c r="E121" s="10"/>
      <c r="F121" s="96"/>
      <c r="G121" s="10"/>
      <c r="H121" s="96"/>
      <c r="I121" s="10"/>
      <c r="J121" s="96"/>
      <c r="K121" s="10"/>
      <c r="L121" s="96"/>
      <c r="M121" s="10"/>
    </row>
    <row r="122" spans="1:13" ht="22.5" x14ac:dyDescent="0.2">
      <c r="A122" s="112"/>
      <c r="C122" s="10"/>
      <c r="D122" s="96"/>
      <c r="E122" s="10"/>
      <c r="F122" s="96"/>
      <c r="G122" s="10"/>
      <c r="H122" s="96"/>
      <c r="I122" s="10"/>
      <c r="J122" s="96"/>
      <c r="K122" s="10"/>
      <c r="L122" s="96"/>
      <c r="M122" s="10"/>
    </row>
    <row r="123" spans="1:13" ht="22.5" x14ac:dyDescent="0.2">
      <c r="A123" s="112"/>
      <c r="C123" s="10"/>
      <c r="D123" s="96"/>
      <c r="E123" s="10"/>
      <c r="F123" s="96"/>
      <c r="G123" s="10"/>
      <c r="H123" s="96"/>
      <c r="I123" s="10"/>
      <c r="J123" s="96"/>
      <c r="K123" s="10"/>
      <c r="L123" s="96"/>
      <c r="M123" s="10"/>
    </row>
    <row r="124" spans="1:13" ht="22.5" x14ac:dyDescent="0.2">
      <c r="A124" s="112"/>
      <c r="C124" s="10"/>
      <c r="D124" s="96"/>
      <c r="E124" s="10"/>
      <c r="F124" s="96"/>
      <c r="G124" s="10"/>
      <c r="H124" s="96"/>
      <c r="I124" s="10"/>
      <c r="J124" s="96"/>
      <c r="K124" s="10"/>
      <c r="L124" s="96"/>
      <c r="M124" s="10"/>
    </row>
    <row r="125" spans="1:13" ht="22.5" x14ac:dyDescent="0.2">
      <c r="A125" s="112"/>
      <c r="C125" s="10"/>
      <c r="D125" s="96"/>
      <c r="E125" s="10"/>
      <c r="F125" s="96"/>
      <c r="G125" s="10"/>
      <c r="H125" s="96"/>
      <c r="I125" s="10"/>
      <c r="J125" s="96"/>
      <c r="K125" s="10"/>
      <c r="L125" s="96"/>
      <c r="M125" s="10"/>
    </row>
    <row r="126" spans="1:13" ht="22.5" x14ac:dyDescent="0.2">
      <c r="A126" s="112"/>
      <c r="C126" s="10"/>
      <c r="D126" s="96"/>
      <c r="E126" s="10"/>
      <c r="F126" s="96"/>
      <c r="G126" s="10"/>
      <c r="H126" s="96"/>
      <c r="I126" s="10"/>
      <c r="J126" s="96"/>
      <c r="K126" s="10"/>
      <c r="L126" s="96"/>
      <c r="M126" s="10"/>
    </row>
    <row r="127" spans="1:13" ht="22.5" x14ac:dyDescent="0.2">
      <c r="A127" s="112"/>
      <c r="C127" s="10"/>
      <c r="D127" s="96"/>
      <c r="E127" s="10"/>
      <c r="F127" s="96"/>
      <c r="G127" s="10"/>
      <c r="H127" s="96"/>
      <c r="I127" s="10"/>
      <c r="J127" s="96"/>
      <c r="K127" s="10"/>
      <c r="L127" s="96"/>
      <c r="M127" s="10"/>
    </row>
    <row r="128" spans="1:13" ht="22.5" x14ac:dyDescent="0.2">
      <c r="A128" s="112"/>
      <c r="C128" s="10"/>
      <c r="D128" s="96"/>
      <c r="E128" s="10"/>
      <c r="F128" s="96"/>
      <c r="G128" s="10"/>
      <c r="H128" s="96"/>
      <c r="I128" s="10"/>
      <c r="J128" s="96"/>
      <c r="K128" s="10"/>
      <c r="L128" s="96"/>
      <c r="M128" s="10"/>
    </row>
    <row r="129" spans="1:13" ht="22.5" x14ac:dyDescent="0.2">
      <c r="A129" s="112"/>
      <c r="C129" s="10"/>
      <c r="D129" s="96"/>
      <c r="E129" s="10"/>
      <c r="F129" s="96"/>
      <c r="G129" s="10"/>
      <c r="H129" s="96"/>
      <c r="I129" s="10"/>
      <c r="J129" s="96"/>
      <c r="K129" s="10"/>
      <c r="L129" s="96"/>
      <c r="M129" s="10"/>
    </row>
    <row r="130" spans="1:13" ht="22.5" x14ac:dyDescent="0.2">
      <c r="A130" s="112"/>
      <c r="C130" s="10"/>
      <c r="D130" s="96"/>
      <c r="E130" s="10"/>
      <c r="F130" s="96"/>
      <c r="G130" s="10"/>
      <c r="H130" s="96"/>
      <c r="I130" s="10"/>
      <c r="J130" s="96"/>
      <c r="K130" s="10"/>
      <c r="L130" s="96"/>
      <c r="M130" s="10"/>
    </row>
    <row r="131" spans="1:13" ht="22.5" x14ac:dyDescent="0.2">
      <c r="A131" s="112"/>
      <c r="C131" s="10"/>
      <c r="D131" s="96"/>
      <c r="E131" s="10"/>
      <c r="F131" s="96"/>
      <c r="G131" s="10"/>
      <c r="H131" s="96"/>
      <c r="I131" s="10"/>
      <c r="J131" s="96"/>
      <c r="K131" s="10"/>
      <c r="L131" s="96"/>
      <c r="M131" s="10"/>
    </row>
    <row r="132" spans="1:13" ht="22.5" x14ac:dyDescent="0.2">
      <c r="A132" s="112"/>
      <c r="C132" s="10"/>
      <c r="D132" s="96"/>
      <c r="E132" s="10"/>
      <c r="F132" s="96"/>
      <c r="G132" s="10"/>
      <c r="H132" s="96"/>
      <c r="I132" s="10"/>
      <c r="J132" s="96"/>
      <c r="K132" s="10"/>
      <c r="L132" s="96"/>
      <c r="M132" s="10"/>
    </row>
    <row r="133" spans="1:13" ht="22.5" x14ac:dyDescent="0.2">
      <c r="A133" s="112"/>
      <c r="C133" s="10"/>
      <c r="D133" s="96"/>
      <c r="E133" s="10"/>
      <c r="F133" s="96"/>
      <c r="G133" s="10"/>
      <c r="H133" s="96"/>
      <c r="I133" s="10"/>
      <c r="J133" s="96"/>
      <c r="K133" s="10"/>
      <c r="L133" s="96"/>
      <c r="M133" s="10"/>
    </row>
    <row r="134" spans="1:13" ht="22.5" x14ac:dyDescent="0.2">
      <c r="A134" s="112"/>
      <c r="C134" s="10"/>
      <c r="D134" s="96"/>
      <c r="E134" s="10"/>
      <c r="F134" s="96"/>
      <c r="G134" s="10"/>
      <c r="H134" s="96"/>
      <c r="I134" s="10"/>
      <c r="J134" s="96"/>
      <c r="K134" s="10"/>
      <c r="L134" s="96"/>
      <c r="M134" s="10"/>
    </row>
    <row r="135" spans="1:13" ht="22.5" x14ac:dyDescent="0.2">
      <c r="A135" s="112"/>
      <c r="C135" s="10"/>
      <c r="D135" s="96"/>
      <c r="E135" s="10"/>
      <c r="F135" s="96"/>
      <c r="G135" s="10"/>
      <c r="H135" s="96"/>
      <c r="I135" s="10"/>
      <c r="J135" s="96"/>
      <c r="K135" s="10"/>
      <c r="L135" s="96"/>
      <c r="M135" s="10"/>
    </row>
    <row r="136" spans="1:13" ht="22.5" x14ac:dyDescent="0.2">
      <c r="A136" s="112"/>
      <c r="C136" s="10"/>
      <c r="D136" s="96"/>
      <c r="E136" s="10"/>
      <c r="F136" s="96"/>
      <c r="G136" s="10"/>
      <c r="H136" s="96"/>
      <c r="I136" s="10"/>
      <c r="J136" s="96"/>
      <c r="K136" s="10"/>
      <c r="L136" s="96"/>
      <c r="M136" s="10"/>
    </row>
    <row r="137" spans="1:13" ht="22.5" x14ac:dyDescent="0.2">
      <c r="A137" s="112"/>
      <c r="C137" s="10"/>
      <c r="D137" s="96"/>
      <c r="E137" s="10"/>
      <c r="F137" s="96"/>
      <c r="G137" s="10"/>
      <c r="H137" s="96"/>
      <c r="I137" s="10"/>
      <c r="J137" s="96"/>
      <c r="K137" s="10"/>
      <c r="L137" s="96"/>
      <c r="M137" s="10"/>
    </row>
    <row r="138" spans="1:13" ht="22.5" x14ac:dyDescent="0.2">
      <c r="A138" s="112"/>
      <c r="C138" s="10"/>
      <c r="D138" s="96"/>
      <c r="E138" s="10"/>
      <c r="F138" s="96"/>
      <c r="G138" s="10"/>
      <c r="H138" s="96"/>
      <c r="I138" s="10"/>
      <c r="J138" s="96"/>
      <c r="K138" s="10"/>
      <c r="L138" s="96"/>
      <c r="M138" s="10"/>
    </row>
    <row r="139" spans="1:13" ht="22.5" x14ac:dyDescent="0.2">
      <c r="A139" s="112"/>
      <c r="C139" s="10"/>
      <c r="D139" s="96"/>
      <c r="E139" s="10"/>
      <c r="F139" s="96"/>
      <c r="G139" s="10"/>
      <c r="H139" s="96"/>
      <c r="I139" s="10"/>
      <c r="J139" s="96"/>
      <c r="K139" s="10"/>
      <c r="L139" s="96"/>
      <c r="M139" s="10"/>
    </row>
    <row r="140" spans="1:13" ht="22.5" x14ac:dyDescent="0.2">
      <c r="A140" s="112"/>
      <c r="C140" s="10"/>
      <c r="D140" s="96"/>
      <c r="E140" s="10"/>
      <c r="F140" s="96"/>
      <c r="G140" s="10"/>
      <c r="H140" s="96"/>
      <c r="I140" s="10"/>
      <c r="J140" s="96"/>
      <c r="K140" s="10"/>
      <c r="L140" s="96"/>
      <c r="M140" s="10"/>
    </row>
    <row r="141" spans="1:13" ht="22.5" x14ac:dyDescent="0.2">
      <c r="A141" s="112"/>
      <c r="C141" s="10"/>
      <c r="D141" s="96"/>
      <c r="E141" s="10"/>
      <c r="F141" s="96"/>
      <c r="G141" s="10"/>
      <c r="H141" s="96"/>
      <c r="I141" s="10"/>
      <c r="J141" s="96"/>
      <c r="K141" s="10"/>
      <c r="L141" s="96"/>
      <c r="M141" s="10"/>
    </row>
    <row r="142" spans="1:13" ht="22.5" x14ac:dyDescent="0.2">
      <c r="A142" s="112"/>
      <c r="C142" s="10"/>
      <c r="D142" s="96"/>
      <c r="E142" s="10"/>
      <c r="F142" s="96"/>
      <c r="G142" s="10"/>
      <c r="H142" s="96"/>
      <c r="I142" s="10"/>
      <c r="J142" s="96"/>
      <c r="K142" s="10"/>
      <c r="L142" s="96"/>
      <c r="M142" s="10"/>
    </row>
    <row r="143" spans="1:13" ht="22.5" x14ac:dyDescent="0.2">
      <c r="A143" s="112"/>
      <c r="C143" s="10"/>
      <c r="D143" s="96"/>
      <c r="E143" s="10"/>
      <c r="F143" s="96"/>
      <c r="G143" s="10"/>
      <c r="H143" s="96"/>
      <c r="I143" s="10"/>
      <c r="J143" s="96"/>
      <c r="K143" s="10"/>
      <c r="L143" s="96"/>
      <c r="M143" s="10"/>
    </row>
    <row r="144" spans="1:13" ht="22.5" x14ac:dyDescent="0.2">
      <c r="A144" s="112"/>
      <c r="C144" s="10"/>
      <c r="D144" s="96"/>
      <c r="E144" s="10"/>
      <c r="F144" s="96"/>
      <c r="G144" s="10"/>
      <c r="H144" s="96"/>
      <c r="I144" s="10"/>
      <c r="J144" s="96"/>
      <c r="K144" s="10"/>
      <c r="L144" s="96"/>
      <c r="M144" s="10"/>
    </row>
    <row r="145" spans="1:13" ht="22.5" x14ac:dyDescent="0.2">
      <c r="A145" s="112"/>
      <c r="C145" s="10"/>
      <c r="D145" s="96"/>
      <c r="E145" s="10"/>
      <c r="F145" s="96"/>
      <c r="G145" s="10"/>
      <c r="H145" s="96"/>
      <c r="I145" s="10"/>
      <c r="J145" s="96"/>
      <c r="K145" s="10"/>
      <c r="L145" s="96"/>
      <c r="M145" s="10"/>
    </row>
    <row r="146" spans="1:13" ht="22.5" x14ac:dyDescent="0.2">
      <c r="A146" s="112"/>
      <c r="C146" s="10"/>
      <c r="D146" s="96"/>
      <c r="E146" s="10"/>
      <c r="F146" s="96"/>
      <c r="G146" s="10"/>
      <c r="H146" s="96"/>
      <c r="I146" s="10"/>
      <c r="J146" s="96"/>
      <c r="K146" s="10"/>
      <c r="L146" s="96"/>
      <c r="M146" s="10"/>
    </row>
    <row r="147" spans="1:13" ht="22.5" x14ac:dyDescent="0.2">
      <c r="A147" s="112"/>
      <c r="C147" s="10"/>
      <c r="D147" s="96"/>
      <c r="E147" s="10"/>
      <c r="F147" s="96"/>
      <c r="G147" s="10"/>
      <c r="H147" s="96"/>
      <c r="I147" s="10"/>
      <c r="J147" s="96"/>
      <c r="K147" s="10"/>
      <c r="L147" s="96"/>
      <c r="M147" s="10"/>
    </row>
    <row r="148" spans="1:13" ht="22.5" x14ac:dyDescent="0.2">
      <c r="A148" s="112"/>
      <c r="C148" s="10"/>
      <c r="D148" s="96"/>
      <c r="E148" s="10"/>
      <c r="F148" s="96"/>
      <c r="G148" s="10"/>
      <c r="H148" s="96"/>
      <c r="I148" s="10"/>
      <c r="J148" s="96"/>
      <c r="K148" s="10"/>
      <c r="L148" s="96"/>
      <c r="M148" s="10"/>
    </row>
    <row r="149" spans="1:13" ht="22.5" x14ac:dyDescent="0.2">
      <c r="A149" s="112"/>
      <c r="C149" s="10"/>
      <c r="D149" s="96"/>
      <c r="E149" s="10"/>
      <c r="F149" s="96"/>
      <c r="G149" s="10"/>
      <c r="H149" s="96"/>
      <c r="I149" s="10"/>
      <c r="J149" s="96"/>
      <c r="K149" s="10"/>
      <c r="L149" s="96"/>
      <c r="M149" s="10"/>
    </row>
    <row r="150" spans="1:13" ht="22.5" x14ac:dyDescent="0.2">
      <c r="A150" s="112"/>
      <c r="C150" s="10"/>
      <c r="D150" s="96"/>
      <c r="E150" s="10"/>
      <c r="F150" s="96"/>
      <c r="G150" s="10"/>
      <c r="H150" s="96"/>
      <c r="I150" s="10"/>
      <c r="J150" s="96"/>
      <c r="K150" s="10"/>
      <c r="L150" s="96"/>
      <c r="M150" s="10"/>
    </row>
    <row r="151" spans="1:13" ht="22.5" x14ac:dyDescent="0.2">
      <c r="A151" s="112"/>
      <c r="C151" s="10"/>
      <c r="D151" s="96"/>
      <c r="E151" s="10"/>
      <c r="F151" s="96"/>
      <c r="G151" s="10"/>
      <c r="H151" s="96"/>
      <c r="I151" s="10"/>
      <c r="J151" s="96"/>
      <c r="K151" s="10"/>
      <c r="L151" s="96"/>
      <c r="M151" s="10"/>
    </row>
    <row r="152" spans="1:13" ht="22.5" x14ac:dyDescent="0.2">
      <c r="A152" s="112"/>
      <c r="C152" s="10"/>
      <c r="D152" s="96"/>
      <c r="E152" s="10"/>
      <c r="F152" s="96"/>
      <c r="G152" s="10"/>
      <c r="H152" s="96"/>
      <c r="I152" s="10"/>
      <c r="J152" s="96"/>
      <c r="K152" s="10"/>
      <c r="L152" s="96"/>
      <c r="M152" s="10"/>
    </row>
    <row r="153" spans="1:13" ht="22.5" x14ac:dyDescent="0.2">
      <c r="A153" s="112"/>
      <c r="C153" s="10"/>
      <c r="D153" s="96"/>
      <c r="E153" s="10"/>
      <c r="F153" s="96"/>
      <c r="G153" s="10"/>
      <c r="H153" s="96"/>
      <c r="I153" s="10"/>
      <c r="J153" s="96"/>
      <c r="K153" s="10"/>
      <c r="L153" s="96"/>
      <c r="M153" s="10"/>
    </row>
    <row r="154" spans="1:13" ht="22.5" x14ac:dyDescent="0.2">
      <c r="A154" s="112"/>
      <c r="C154" s="10"/>
      <c r="D154" s="96"/>
      <c r="E154" s="10"/>
      <c r="F154" s="96"/>
      <c r="G154" s="10"/>
      <c r="H154" s="96"/>
      <c r="I154" s="10"/>
      <c r="J154" s="96"/>
      <c r="K154" s="10"/>
      <c r="L154" s="96"/>
      <c r="M154" s="10"/>
    </row>
    <row r="155" spans="1:13" ht="22.5" x14ac:dyDescent="0.2">
      <c r="A155" s="112"/>
      <c r="C155" s="10"/>
      <c r="D155" s="96"/>
      <c r="E155" s="10"/>
      <c r="F155" s="96"/>
      <c r="G155" s="10"/>
      <c r="H155" s="96"/>
      <c r="I155" s="10"/>
      <c r="J155" s="96"/>
      <c r="K155" s="10"/>
      <c r="L155" s="96"/>
      <c r="M155" s="10"/>
    </row>
    <row r="156" spans="1:13" ht="22.5" x14ac:dyDescent="0.2">
      <c r="A156" s="112"/>
      <c r="C156" s="10"/>
      <c r="D156" s="96"/>
      <c r="E156" s="10"/>
      <c r="F156" s="96"/>
      <c r="G156" s="10"/>
      <c r="H156" s="96"/>
      <c r="I156" s="10"/>
      <c r="J156" s="96"/>
      <c r="K156" s="10"/>
      <c r="L156" s="96"/>
      <c r="M156" s="10"/>
    </row>
    <row r="157" spans="1:13" ht="22.5" x14ac:dyDescent="0.2">
      <c r="A157" s="112"/>
      <c r="C157" s="10"/>
      <c r="D157" s="96"/>
      <c r="E157" s="10"/>
      <c r="F157" s="96"/>
      <c r="G157" s="10"/>
      <c r="H157" s="96"/>
      <c r="I157" s="10"/>
      <c r="J157" s="96"/>
      <c r="K157" s="10"/>
      <c r="L157" s="96"/>
      <c r="M157" s="10"/>
    </row>
    <row r="158" spans="1:13" ht="22.5" x14ac:dyDescent="0.2">
      <c r="A158" s="112"/>
      <c r="C158" s="10"/>
      <c r="D158" s="96"/>
      <c r="E158" s="10"/>
      <c r="F158" s="96"/>
      <c r="G158" s="10"/>
      <c r="H158" s="96"/>
      <c r="I158" s="10"/>
      <c r="J158" s="96"/>
      <c r="K158" s="10"/>
      <c r="L158" s="96"/>
      <c r="M158" s="10"/>
    </row>
    <row r="159" spans="1:13" ht="22.5" x14ac:dyDescent="0.2">
      <c r="A159" s="112"/>
      <c r="C159" s="10"/>
      <c r="D159" s="96"/>
      <c r="E159" s="10"/>
      <c r="F159" s="96"/>
      <c r="G159" s="10"/>
      <c r="H159" s="96"/>
      <c r="I159" s="10"/>
      <c r="J159" s="96"/>
      <c r="K159" s="10"/>
      <c r="L159" s="96"/>
      <c r="M159" s="10"/>
    </row>
    <row r="160" spans="1:13" ht="22.5" x14ac:dyDescent="0.2">
      <c r="A160" s="112"/>
      <c r="C160" s="10"/>
      <c r="D160" s="96"/>
      <c r="E160" s="10"/>
      <c r="F160" s="96"/>
      <c r="G160" s="10"/>
      <c r="H160" s="96"/>
      <c r="I160" s="10"/>
      <c r="J160" s="96"/>
      <c r="K160" s="10"/>
      <c r="L160" s="96"/>
      <c r="M160" s="10"/>
    </row>
    <row r="161" spans="1:13" ht="22.5" x14ac:dyDescent="0.2">
      <c r="A161" s="112"/>
      <c r="C161" s="10"/>
      <c r="D161" s="96"/>
      <c r="E161" s="10"/>
      <c r="F161" s="96"/>
      <c r="G161" s="10"/>
      <c r="H161" s="96"/>
      <c r="I161" s="10"/>
      <c r="J161" s="96"/>
      <c r="K161" s="10"/>
      <c r="L161" s="96"/>
      <c r="M161" s="10"/>
    </row>
    <row r="162" spans="1:13" ht="22.5" x14ac:dyDescent="0.2">
      <c r="A162" s="112"/>
      <c r="C162" s="10"/>
      <c r="D162" s="96"/>
      <c r="E162" s="10"/>
      <c r="F162" s="96"/>
      <c r="G162" s="10"/>
      <c r="H162" s="96"/>
      <c r="I162" s="10"/>
      <c r="J162" s="96"/>
      <c r="K162" s="10"/>
      <c r="L162" s="96"/>
      <c r="M162" s="10"/>
    </row>
    <row r="163" spans="1:13" ht="22.5" x14ac:dyDescent="0.2">
      <c r="A163" s="112"/>
      <c r="C163" s="10"/>
      <c r="D163" s="96"/>
      <c r="E163" s="10"/>
      <c r="F163" s="96"/>
      <c r="G163" s="10"/>
      <c r="H163" s="96"/>
      <c r="I163" s="10"/>
      <c r="J163" s="96"/>
      <c r="K163" s="10"/>
      <c r="L163" s="96"/>
      <c r="M163" s="10"/>
    </row>
    <row r="164" spans="1:13" ht="22.5" x14ac:dyDescent="0.2">
      <c r="A164" s="112"/>
      <c r="C164" s="10"/>
      <c r="D164" s="96"/>
      <c r="E164" s="10"/>
      <c r="F164" s="96"/>
      <c r="G164" s="10"/>
      <c r="H164" s="96"/>
      <c r="I164" s="10"/>
      <c r="J164" s="96"/>
      <c r="K164" s="10"/>
      <c r="L164" s="96"/>
      <c r="M164" s="10"/>
    </row>
    <row r="165" spans="1:13" ht="22.5" x14ac:dyDescent="0.2">
      <c r="A165" s="112"/>
      <c r="C165" s="10"/>
      <c r="D165" s="96"/>
      <c r="E165" s="10"/>
      <c r="F165" s="96"/>
      <c r="G165" s="10"/>
      <c r="H165" s="96"/>
      <c r="I165" s="10"/>
      <c r="J165" s="96"/>
      <c r="K165" s="10"/>
      <c r="L165" s="96"/>
      <c r="M165" s="10"/>
    </row>
    <row r="166" spans="1:13" ht="22.5" x14ac:dyDescent="0.2">
      <c r="A166" s="112"/>
      <c r="C166" s="10"/>
      <c r="D166" s="96"/>
      <c r="E166" s="10"/>
      <c r="F166" s="96"/>
      <c r="G166" s="10"/>
      <c r="H166" s="96"/>
      <c r="I166" s="10"/>
      <c r="J166" s="96"/>
      <c r="K166" s="10"/>
      <c r="L166" s="96"/>
      <c r="M166" s="10"/>
    </row>
    <row r="167" spans="1:13" ht="22.5" x14ac:dyDescent="0.2">
      <c r="A167" s="112"/>
      <c r="C167" s="10"/>
      <c r="D167" s="96"/>
      <c r="E167" s="10"/>
      <c r="F167" s="96"/>
      <c r="G167" s="10"/>
      <c r="H167" s="96"/>
      <c r="I167" s="10"/>
      <c r="J167" s="96"/>
      <c r="K167" s="10"/>
      <c r="L167" s="96"/>
      <c r="M167" s="10"/>
    </row>
    <row r="168" spans="1:13" ht="22.5" x14ac:dyDescent="0.2">
      <c r="A168" s="112"/>
      <c r="C168" s="10"/>
      <c r="D168" s="96"/>
      <c r="E168" s="10"/>
      <c r="F168" s="96"/>
      <c r="G168" s="10"/>
      <c r="H168" s="96"/>
      <c r="I168" s="10"/>
      <c r="J168" s="96"/>
      <c r="K168" s="10"/>
      <c r="L168" s="96"/>
      <c r="M168" s="10"/>
    </row>
    <row r="169" spans="1:13" ht="22.5" x14ac:dyDescent="0.2">
      <c r="A169" s="112"/>
      <c r="C169" s="10"/>
      <c r="D169" s="96"/>
      <c r="E169" s="10"/>
      <c r="F169" s="96"/>
      <c r="G169" s="10"/>
      <c r="H169" s="96"/>
      <c r="I169" s="10"/>
      <c r="J169" s="96"/>
      <c r="K169" s="10"/>
      <c r="L169" s="96"/>
      <c r="M169" s="10"/>
    </row>
    <row r="170" spans="1:13" ht="22.5" x14ac:dyDescent="0.2">
      <c r="A170" s="112"/>
      <c r="C170" s="10"/>
      <c r="D170" s="96"/>
      <c r="E170" s="10"/>
      <c r="F170" s="96"/>
      <c r="G170" s="10"/>
      <c r="H170" s="96"/>
      <c r="I170" s="10"/>
      <c r="J170" s="96"/>
      <c r="K170" s="10"/>
      <c r="L170" s="96"/>
      <c r="M170" s="10"/>
    </row>
    <row r="171" spans="1:13" ht="22.5" x14ac:dyDescent="0.2">
      <c r="A171" s="112"/>
      <c r="C171" s="10"/>
      <c r="D171" s="96"/>
      <c r="E171" s="10"/>
      <c r="F171" s="96"/>
      <c r="G171" s="10"/>
      <c r="H171" s="96"/>
      <c r="I171" s="10"/>
      <c r="J171" s="96"/>
      <c r="K171" s="10"/>
      <c r="L171" s="96"/>
      <c r="M171" s="10"/>
    </row>
    <row r="172" spans="1:13" ht="22.5" x14ac:dyDescent="0.2">
      <c r="A172" s="112"/>
      <c r="C172" s="10"/>
      <c r="D172" s="96"/>
      <c r="E172" s="10"/>
      <c r="F172" s="96"/>
      <c r="G172" s="10"/>
      <c r="H172" s="96"/>
      <c r="I172" s="10"/>
      <c r="J172" s="96"/>
      <c r="K172" s="10"/>
      <c r="L172" s="96"/>
      <c r="M172" s="10"/>
    </row>
    <row r="173" spans="1:13" ht="22.5" x14ac:dyDescent="0.2">
      <c r="A173" s="112"/>
      <c r="C173" s="10"/>
      <c r="D173" s="96"/>
      <c r="E173" s="10"/>
      <c r="F173" s="96"/>
      <c r="G173" s="10"/>
      <c r="H173" s="96"/>
      <c r="I173" s="10"/>
      <c r="J173" s="96"/>
      <c r="K173" s="10"/>
      <c r="L173" s="96"/>
      <c r="M173" s="10"/>
    </row>
    <row r="174" spans="1:13" ht="22.5" x14ac:dyDescent="0.2">
      <c r="A174" s="112"/>
      <c r="C174" s="10"/>
      <c r="D174" s="96"/>
      <c r="E174" s="10"/>
      <c r="F174" s="96"/>
      <c r="G174" s="10"/>
      <c r="H174" s="96"/>
      <c r="I174" s="10"/>
      <c r="J174" s="96"/>
      <c r="K174" s="10"/>
      <c r="L174" s="96"/>
      <c r="M174" s="10"/>
    </row>
    <row r="175" spans="1:13" ht="22.5" x14ac:dyDescent="0.2">
      <c r="A175" s="112"/>
      <c r="C175" s="10"/>
      <c r="D175" s="96"/>
      <c r="E175" s="10"/>
      <c r="F175" s="96"/>
      <c r="G175" s="10"/>
      <c r="H175" s="96"/>
      <c r="I175" s="10"/>
      <c r="J175" s="96"/>
      <c r="K175" s="10"/>
      <c r="L175" s="96"/>
      <c r="M175" s="10"/>
    </row>
    <row r="176" spans="1:13" ht="22.5" x14ac:dyDescent="0.2">
      <c r="A176" s="112"/>
      <c r="C176" s="10"/>
      <c r="D176" s="96"/>
      <c r="E176" s="10"/>
      <c r="F176" s="96"/>
      <c r="G176" s="10"/>
      <c r="H176" s="96"/>
      <c r="I176" s="10"/>
      <c r="J176" s="96"/>
      <c r="K176" s="10"/>
      <c r="L176" s="96"/>
      <c r="M176" s="10"/>
    </row>
    <row r="177" spans="1:13" ht="22.5" x14ac:dyDescent="0.2">
      <c r="A177" s="112"/>
      <c r="C177" s="10"/>
      <c r="D177" s="96"/>
      <c r="E177" s="10"/>
      <c r="F177" s="96"/>
      <c r="G177" s="10"/>
      <c r="H177" s="96"/>
      <c r="I177" s="10"/>
      <c r="J177" s="96"/>
      <c r="K177" s="10"/>
      <c r="L177" s="96"/>
      <c r="M177" s="10"/>
    </row>
    <row r="178" spans="1:13" ht="22.5" x14ac:dyDescent="0.2">
      <c r="A178" s="112"/>
      <c r="C178" s="10"/>
      <c r="D178" s="96"/>
      <c r="E178" s="10"/>
      <c r="F178" s="96"/>
      <c r="G178" s="10"/>
      <c r="H178" s="96"/>
      <c r="I178" s="10"/>
      <c r="J178" s="96"/>
      <c r="K178" s="10"/>
      <c r="L178" s="96"/>
      <c r="M178" s="10"/>
    </row>
    <row r="179" spans="1:13" ht="22.5" x14ac:dyDescent="0.2">
      <c r="A179" s="112"/>
      <c r="C179" s="10"/>
      <c r="D179" s="96"/>
      <c r="E179" s="10"/>
      <c r="F179" s="96"/>
      <c r="G179" s="10"/>
      <c r="H179" s="96"/>
      <c r="I179" s="10"/>
      <c r="J179" s="96"/>
      <c r="K179" s="10"/>
      <c r="L179" s="96"/>
      <c r="M179" s="10"/>
    </row>
    <row r="180" spans="1:13" ht="22.5" x14ac:dyDescent="0.2">
      <c r="A180" s="112"/>
      <c r="C180" s="10"/>
      <c r="D180" s="96"/>
      <c r="E180" s="10"/>
      <c r="F180" s="96"/>
      <c r="G180" s="10"/>
      <c r="H180" s="96"/>
      <c r="I180" s="10"/>
      <c r="J180" s="96"/>
      <c r="K180" s="10"/>
      <c r="L180" s="96"/>
      <c r="M180" s="10"/>
    </row>
    <row r="181" spans="1:13" ht="22.5" x14ac:dyDescent="0.2">
      <c r="A181" s="112"/>
      <c r="C181" s="10"/>
      <c r="D181" s="96"/>
      <c r="E181" s="10"/>
      <c r="F181" s="96"/>
      <c r="G181" s="10"/>
      <c r="H181" s="96"/>
      <c r="I181" s="10"/>
      <c r="J181" s="96"/>
      <c r="K181" s="10"/>
      <c r="L181" s="96"/>
      <c r="M181" s="10"/>
    </row>
    <row r="182" spans="1:13" ht="22.5" x14ac:dyDescent="0.2">
      <c r="A182" s="112"/>
      <c r="C182" s="10"/>
      <c r="D182" s="96"/>
      <c r="E182" s="10"/>
      <c r="F182" s="96"/>
      <c r="G182" s="10"/>
      <c r="H182" s="96"/>
      <c r="I182" s="10"/>
      <c r="J182" s="96"/>
      <c r="K182" s="10"/>
      <c r="L182" s="96"/>
      <c r="M182" s="10"/>
    </row>
    <row r="183" spans="1:13" ht="22.5" x14ac:dyDescent="0.2">
      <c r="A183" s="112"/>
      <c r="C183" s="10"/>
      <c r="D183" s="96"/>
      <c r="E183" s="10"/>
      <c r="F183" s="96"/>
      <c r="G183" s="10"/>
      <c r="H183" s="96"/>
      <c r="I183" s="10"/>
      <c r="J183" s="96"/>
      <c r="K183" s="10"/>
      <c r="L183" s="96"/>
      <c r="M183" s="10"/>
    </row>
    <row r="184" spans="1:13" ht="22.5" x14ac:dyDescent="0.2">
      <c r="A184" s="112"/>
      <c r="C184" s="10"/>
      <c r="D184" s="96"/>
      <c r="E184" s="10"/>
      <c r="F184" s="96"/>
      <c r="G184" s="10"/>
      <c r="H184" s="96"/>
      <c r="I184" s="10"/>
      <c r="J184" s="96"/>
      <c r="K184" s="10"/>
      <c r="L184" s="96"/>
      <c r="M184" s="10"/>
    </row>
    <row r="185" spans="1:13" ht="22.5" x14ac:dyDescent="0.2">
      <c r="A185" s="112"/>
      <c r="C185" s="10"/>
      <c r="D185" s="96"/>
      <c r="E185" s="10"/>
      <c r="F185" s="96"/>
      <c r="G185" s="10"/>
      <c r="H185" s="96"/>
      <c r="I185" s="10"/>
      <c r="J185" s="96"/>
      <c r="K185" s="10"/>
      <c r="L185" s="96"/>
      <c r="M185" s="10"/>
    </row>
    <row r="186" spans="1:13" ht="22.5" x14ac:dyDescent="0.2">
      <c r="A186" s="112"/>
      <c r="C186" s="10"/>
      <c r="D186" s="96"/>
      <c r="E186" s="10"/>
      <c r="F186" s="96"/>
      <c r="G186" s="10"/>
      <c r="H186" s="96"/>
      <c r="I186" s="10"/>
      <c r="J186" s="96"/>
      <c r="K186" s="10"/>
      <c r="L186" s="96"/>
      <c r="M186" s="10"/>
    </row>
    <row r="187" spans="1:13" ht="22.5" x14ac:dyDescent="0.2">
      <c r="A187" s="112"/>
      <c r="C187" s="10"/>
      <c r="D187" s="96"/>
      <c r="E187" s="10"/>
      <c r="F187" s="96"/>
      <c r="G187" s="10"/>
      <c r="H187" s="96"/>
      <c r="I187" s="10"/>
      <c r="J187" s="96"/>
      <c r="K187" s="10"/>
      <c r="L187" s="96"/>
      <c r="M187" s="10"/>
    </row>
    <row r="188" spans="1:13" ht="22.5" x14ac:dyDescent="0.2">
      <c r="A188" s="112"/>
      <c r="C188" s="10"/>
      <c r="D188" s="96"/>
      <c r="E188" s="10"/>
      <c r="F188" s="96"/>
      <c r="G188" s="10"/>
      <c r="H188" s="96"/>
      <c r="I188" s="10"/>
      <c r="J188" s="96"/>
      <c r="K188" s="10"/>
      <c r="L188" s="96"/>
      <c r="M188" s="10"/>
    </row>
    <row r="189" spans="1:13" ht="22.5" x14ac:dyDescent="0.2">
      <c r="A189" s="112"/>
      <c r="C189" s="10"/>
      <c r="D189" s="96"/>
      <c r="E189" s="10"/>
      <c r="F189" s="96"/>
      <c r="G189" s="10"/>
      <c r="H189" s="96"/>
      <c r="I189" s="10"/>
      <c r="J189" s="96"/>
      <c r="K189" s="10"/>
      <c r="L189" s="96"/>
      <c r="M189" s="10"/>
    </row>
    <row r="190" spans="1:13" ht="22.5" x14ac:dyDescent="0.2">
      <c r="A190" s="112"/>
      <c r="C190" s="10"/>
      <c r="D190" s="96"/>
      <c r="E190" s="10"/>
      <c r="F190" s="96"/>
      <c r="G190" s="10"/>
      <c r="H190" s="96"/>
      <c r="I190" s="10"/>
      <c r="J190" s="96"/>
      <c r="K190" s="10"/>
      <c r="L190" s="96"/>
      <c r="M190" s="10"/>
    </row>
    <row r="191" spans="1:13" ht="22.5" x14ac:dyDescent="0.2">
      <c r="A191" s="112"/>
      <c r="C191" s="10"/>
      <c r="D191" s="96"/>
      <c r="E191" s="10"/>
      <c r="F191" s="96"/>
      <c r="G191" s="10"/>
      <c r="H191" s="96"/>
      <c r="I191" s="10"/>
      <c r="J191" s="96"/>
      <c r="K191" s="10"/>
      <c r="L191" s="96"/>
      <c r="M191" s="10"/>
    </row>
    <row r="192" spans="1:13" ht="22.5" x14ac:dyDescent="0.2">
      <c r="A192" s="112"/>
      <c r="C192" s="10"/>
      <c r="D192" s="96"/>
      <c r="E192" s="10"/>
      <c r="F192" s="96"/>
      <c r="G192" s="10"/>
      <c r="H192" s="96"/>
      <c r="I192" s="10"/>
      <c r="J192" s="96"/>
      <c r="K192" s="10"/>
      <c r="L192" s="96"/>
      <c r="M192" s="10"/>
    </row>
    <row r="193" spans="1:13" ht="22.5" x14ac:dyDescent="0.2">
      <c r="A193" s="112"/>
      <c r="C193" s="10"/>
      <c r="D193" s="96"/>
      <c r="E193" s="10"/>
      <c r="F193" s="96"/>
      <c r="G193" s="10"/>
      <c r="H193" s="96"/>
      <c r="I193" s="10"/>
      <c r="J193" s="96"/>
      <c r="K193" s="10"/>
      <c r="L193" s="96"/>
      <c r="M193" s="10"/>
    </row>
    <row r="194" spans="1:13" ht="22.5" x14ac:dyDescent="0.2">
      <c r="A194" s="112"/>
      <c r="C194" s="10"/>
      <c r="D194" s="96"/>
      <c r="E194" s="10"/>
      <c r="F194" s="96"/>
      <c r="G194" s="10"/>
      <c r="H194" s="96"/>
      <c r="I194" s="10"/>
      <c r="J194" s="96"/>
      <c r="K194" s="10"/>
      <c r="L194" s="96"/>
      <c r="M194" s="10"/>
    </row>
    <row r="195" spans="1:13" ht="22.5" x14ac:dyDescent="0.2">
      <c r="A195" s="112"/>
      <c r="C195" s="10"/>
      <c r="D195" s="96"/>
      <c r="E195" s="10"/>
      <c r="F195" s="96"/>
      <c r="G195" s="10"/>
      <c r="H195" s="96"/>
      <c r="I195" s="10"/>
      <c r="J195" s="96"/>
      <c r="K195" s="10"/>
      <c r="L195" s="96"/>
      <c r="M195" s="10"/>
    </row>
    <row r="196" spans="1:13" ht="22.5" x14ac:dyDescent="0.2">
      <c r="A196" s="112"/>
      <c r="C196" s="10"/>
      <c r="D196" s="96"/>
      <c r="E196" s="10"/>
      <c r="F196" s="96"/>
      <c r="G196" s="10"/>
      <c r="H196" s="96"/>
      <c r="I196" s="10"/>
      <c r="J196" s="96"/>
      <c r="K196" s="10"/>
      <c r="L196" s="96"/>
      <c r="M196" s="10"/>
    </row>
    <row r="197" spans="1:13" ht="22.5" x14ac:dyDescent="0.2">
      <c r="A197" s="112"/>
      <c r="C197" s="10"/>
      <c r="D197" s="96"/>
      <c r="E197" s="10"/>
      <c r="F197" s="96"/>
      <c r="G197" s="10"/>
      <c r="H197" s="96"/>
      <c r="I197" s="10"/>
      <c r="J197" s="96"/>
      <c r="K197" s="10"/>
      <c r="L197" s="96"/>
      <c r="M197" s="10"/>
    </row>
    <row r="198" spans="1:13" ht="22.5" x14ac:dyDescent="0.2">
      <c r="A198" s="112"/>
      <c r="C198" s="10"/>
      <c r="D198" s="96"/>
      <c r="E198" s="10"/>
      <c r="F198" s="96"/>
      <c r="G198" s="10"/>
      <c r="H198" s="96"/>
      <c r="I198" s="10"/>
      <c r="J198" s="96"/>
      <c r="K198" s="10"/>
      <c r="L198" s="96"/>
      <c r="M198" s="10"/>
    </row>
    <row r="199" spans="1:13" ht="22.5" x14ac:dyDescent="0.2">
      <c r="A199" s="112"/>
      <c r="C199" s="10"/>
      <c r="D199" s="96"/>
      <c r="E199" s="10"/>
      <c r="F199" s="96"/>
      <c r="G199" s="10"/>
      <c r="H199" s="96"/>
      <c r="I199" s="10"/>
      <c r="J199" s="96"/>
      <c r="K199" s="10"/>
      <c r="L199" s="96"/>
      <c r="M199" s="10"/>
    </row>
  </sheetData>
  <sortState xmlns:xlrd2="http://schemas.microsoft.com/office/spreadsheetml/2017/richdata2" ref="A9:M37">
    <sortCondition descending="1" ref="M9:M37"/>
  </sortState>
  <mergeCells count="8">
    <mergeCell ref="A1:M1"/>
    <mergeCell ref="A2:M2"/>
    <mergeCell ref="A3:M3"/>
    <mergeCell ref="A5:M5"/>
    <mergeCell ref="A7:A8"/>
    <mergeCell ref="C7:G7"/>
    <mergeCell ref="I7:M7"/>
    <mergeCell ref="C6:M6"/>
  </mergeCells>
  <pageMargins left="0.39" right="0.39" top="0.39" bottom="0.39" header="0" footer="0"/>
  <pageSetup paperSize="9" scale="3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4C2DC-367F-4007-A622-F608C2366ABC}">
  <sheetPr>
    <pageSetUpPr fitToPage="1"/>
  </sheetPr>
  <dimension ref="A1:M171"/>
  <sheetViews>
    <sheetView rightToLeft="1" view="pageBreakPreview" zoomScale="59" zoomScaleNormal="98" zoomScaleSheetLayoutView="59" workbookViewId="0">
      <selection activeCell="A12" sqref="A12:XFD13"/>
    </sheetView>
  </sheetViews>
  <sheetFormatPr defaultColWidth="9.140625" defaultRowHeight="12.75" x14ac:dyDescent="0.2"/>
  <cols>
    <col min="1" max="1" width="52.7109375" style="29" customWidth="1"/>
    <col min="2" max="2" width="1.42578125" style="29" customWidth="1"/>
    <col min="3" max="3" width="40" style="29" customWidth="1"/>
    <col min="4" max="4" width="1.42578125" style="29" customWidth="1"/>
    <col min="5" max="5" width="40.5703125" style="29" customWidth="1"/>
    <col min="6" max="6" width="1.42578125" style="29" customWidth="1"/>
    <col min="7" max="7" width="38.7109375" style="29" customWidth="1"/>
    <col min="8" max="8" width="1.42578125" style="29" customWidth="1"/>
    <col min="9" max="9" width="45.7109375" style="29" customWidth="1"/>
    <col min="10" max="10" width="1.42578125" style="29" customWidth="1"/>
    <col min="11" max="11" width="41.42578125" style="29" customWidth="1"/>
    <col min="12" max="12" width="1.42578125" style="29" customWidth="1"/>
    <col min="13" max="13" width="47.140625" style="29" customWidth="1"/>
    <col min="14" max="14" width="1.42578125" style="29" customWidth="1"/>
    <col min="15" max="15" width="14" style="29" bestFit="1" customWidth="1"/>
    <col min="16" max="16384" width="9.140625" style="29"/>
  </cols>
  <sheetData>
    <row r="1" spans="1:13" ht="40.5" customHeight="1" x14ac:dyDescent="0.2">
      <c r="A1" s="178" t="str">
        <f>درآمد!A1</f>
        <v>صندوق سرمایه‌گذاری بخشی افق دماوند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3" ht="40.5" customHeight="1" x14ac:dyDescent="0.2">
      <c r="A2" s="178" t="str">
        <f>درآمد!A2</f>
        <v>صورت وضعیت درآمدها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</row>
    <row r="3" spans="1:13" ht="40.5" customHeight="1" x14ac:dyDescent="0.2">
      <c r="A3" s="178" t="str">
        <f>درآمد!A3</f>
        <v>دوره یک ماهه منتهی به 30 مهر 1405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</row>
    <row r="4" spans="1:13" ht="40.5" customHeight="1" x14ac:dyDescent="0.2"/>
    <row r="5" spans="1:13" ht="40.5" customHeight="1" x14ac:dyDescent="0.2">
      <c r="A5" s="180" t="s">
        <v>74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</row>
    <row r="6" spans="1:13" ht="40.5" customHeight="1" x14ac:dyDescent="0.2">
      <c r="A6" s="48"/>
      <c r="B6" s="48"/>
      <c r="C6" s="188" t="s">
        <v>52</v>
      </c>
      <c r="D6" s="188"/>
      <c r="E6" s="188"/>
      <c r="F6" s="188"/>
      <c r="G6" s="188"/>
      <c r="H6" s="188"/>
      <c r="I6" s="188"/>
      <c r="J6" s="188"/>
      <c r="K6" s="188"/>
      <c r="L6" s="188"/>
      <c r="M6" s="188"/>
    </row>
    <row r="7" spans="1:13" ht="40.5" customHeight="1" thickBot="1" x14ac:dyDescent="0.4">
      <c r="A7" s="187" t="s">
        <v>66</v>
      </c>
      <c r="B7" s="56"/>
      <c r="C7" s="164" t="str">
        <f>'2-1'!C7</f>
        <v>طی مهر ماه</v>
      </c>
      <c r="D7" s="164"/>
      <c r="E7" s="164"/>
      <c r="F7" s="164"/>
      <c r="G7" s="164"/>
      <c r="H7" s="115"/>
      <c r="I7" s="164" t="str">
        <f>'2-1'!M7</f>
        <v>از ابتدای سال مالی تا پایان مهر ماه</v>
      </c>
      <c r="J7" s="164"/>
      <c r="K7" s="164"/>
      <c r="L7" s="164"/>
      <c r="M7" s="164"/>
    </row>
    <row r="8" spans="1:13" ht="40.5" customHeight="1" thickBot="1" x14ac:dyDescent="0.4">
      <c r="A8" s="164"/>
      <c r="B8" s="56"/>
      <c r="C8" s="98" t="s">
        <v>182</v>
      </c>
      <c r="D8" s="56"/>
      <c r="E8" s="98" t="s">
        <v>44</v>
      </c>
      <c r="F8" s="56"/>
      <c r="G8" s="98" t="s">
        <v>183</v>
      </c>
      <c r="H8" s="56"/>
      <c r="I8" s="98" t="s">
        <v>182</v>
      </c>
      <c r="J8" s="56"/>
      <c r="K8" s="98" t="s">
        <v>44</v>
      </c>
      <c r="L8" s="56"/>
      <c r="M8" s="98" t="s">
        <v>183</v>
      </c>
    </row>
    <row r="9" spans="1:13" ht="40.5" customHeight="1" thickBot="1" x14ac:dyDescent="0.25">
      <c r="A9" s="100" t="s">
        <v>67</v>
      </c>
      <c r="C9" s="74">
        <v>0</v>
      </c>
      <c r="D9" s="99"/>
      <c r="E9" s="74">
        <v>0</v>
      </c>
      <c r="F9" s="99"/>
      <c r="G9" s="74">
        <f>C9+E9</f>
        <v>0</v>
      </c>
      <c r="H9" s="99"/>
      <c r="I9" s="74">
        <v>38219817098</v>
      </c>
      <c r="J9" s="99"/>
      <c r="K9" s="74">
        <v>0</v>
      </c>
      <c r="L9" s="99"/>
      <c r="M9" s="74">
        <f>I9+K9</f>
        <v>38219817098</v>
      </c>
    </row>
    <row r="10" spans="1:13" ht="39.6" customHeight="1" thickBot="1" x14ac:dyDescent="0.25">
      <c r="A10" s="37"/>
      <c r="B10" s="38"/>
      <c r="C10" s="113">
        <f>SUM(C9:C9)</f>
        <v>0</v>
      </c>
      <c r="D10" s="114"/>
      <c r="E10" s="113">
        <f>SUM(E9:E9)</f>
        <v>0</v>
      </c>
      <c r="F10" s="114"/>
      <c r="G10" s="113">
        <f>SUM(G9:G9)</f>
        <v>0</v>
      </c>
      <c r="H10" s="114"/>
      <c r="I10" s="113">
        <f>SUM(I9:I9)</f>
        <v>38219817098</v>
      </c>
      <c r="J10" s="114"/>
      <c r="K10" s="113">
        <f>SUM(K9:K9)</f>
        <v>0</v>
      </c>
      <c r="L10" s="114"/>
      <c r="M10" s="113">
        <f>SUM(M9:M9)</f>
        <v>38219817098</v>
      </c>
    </row>
    <row r="11" spans="1:13" ht="23.25" thickTop="1" x14ac:dyDescent="0.2">
      <c r="A11" s="33"/>
      <c r="C11" s="34"/>
      <c r="D11" s="35"/>
      <c r="E11" s="34"/>
      <c r="F11" s="35"/>
      <c r="G11" s="34"/>
      <c r="H11" s="35"/>
      <c r="I11" s="34"/>
      <c r="J11" s="35"/>
      <c r="K11" s="34"/>
      <c r="L11" s="35"/>
      <c r="M11" s="34"/>
    </row>
    <row r="12" spans="1:13" ht="22.5" hidden="1" x14ac:dyDescent="0.2">
      <c r="A12" s="33"/>
      <c r="C12" s="34"/>
      <c r="D12" s="35"/>
      <c r="E12" s="34"/>
      <c r="F12" s="35"/>
      <c r="G12" s="34">
        <f>C12+E12</f>
        <v>0</v>
      </c>
      <c r="H12" s="35"/>
      <c r="I12" s="34">
        <f>'2-2'!M11</f>
        <v>38219817098</v>
      </c>
      <c r="J12" s="35"/>
      <c r="K12" s="34"/>
      <c r="L12" s="35"/>
      <c r="M12" s="34">
        <f>I12+K12</f>
        <v>38219817098</v>
      </c>
    </row>
    <row r="13" spans="1:13" ht="22.5" hidden="1" x14ac:dyDescent="0.2">
      <c r="A13" s="33"/>
      <c r="C13" s="34">
        <f>C12-C10</f>
        <v>0</v>
      </c>
      <c r="D13" s="35"/>
      <c r="E13" s="34">
        <f>E12-E10</f>
        <v>0</v>
      </c>
      <c r="F13" s="35"/>
      <c r="G13" s="34">
        <f>G12-G10</f>
        <v>0</v>
      </c>
      <c r="H13" s="35"/>
      <c r="I13" s="34">
        <f>I12-I10</f>
        <v>0</v>
      </c>
      <c r="J13" s="35"/>
      <c r="K13" s="34">
        <f>K12-K10</f>
        <v>0</v>
      </c>
      <c r="L13" s="35"/>
      <c r="M13" s="34">
        <f>M12-M10</f>
        <v>0</v>
      </c>
    </row>
    <row r="14" spans="1:13" ht="22.5" x14ac:dyDescent="0.2">
      <c r="A14" s="33"/>
      <c r="C14" s="34"/>
      <c r="D14" s="35"/>
      <c r="E14" s="34"/>
      <c r="F14" s="35"/>
      <c r="G14" s="34"/>
      <c r="H14" s="35"/>
      <c r="I14" s="34"/>
      <c r="J14" s="35"/>
      <c r="K14" s="34"/>
      <c r="L14" s="35"/>
      <c r="M14" s="34"/>
    </row>
    <row r="15" spans="1:13" ht="22.5" x14ac:dyDescent="0.2">
      <c r="A15" s="33"/>
      <c r="C15" s="34"/>
      <c r="D15" s="35"/>
      <c r="E15" s="34"/>
      <c r="F15" s="35"/>
      <c r="G15" s="34"/>
      <c r="H15" s="35"/>
      <c r="I15" s="34"/>
      <c r="J15" s="35"/>
      <c r="K15" s="34"/>
      <c r="L15" s="35"/>
      <c r="M15" s="34"/>
    </row>
    <row r="16" spans="1:13" ht="22.5" x14ac:dyDescent="0.2">
      <c r="A16" s="33"/>
      <c r="C16" s="34"/>
      <c r="D16" s="35"/>
      <c r="E16" s="34"/>
      <c r="F16" s="35"/>
      <c r="G16" s="34"/>
      <c r="H16" s="35"/>
      <c r="I16" s="34"/>
      <c r="J16" s="35"/>
      <c r="K16" s="34"/>
      <c r="L16" s="35"/>
      <c r="M16" s="34"/>
    </row>
    <row r="17" spans="1:13" ht="22.5" x14ac:dyDescent="0.2">
      <c r="A17" s="33"/>
      <c r="C17" s="34"/>
      <c r="D17" s="35"/>
      <c r="E17" s="34"/>
      <c r="F17" s="35"/>
      <c r="G17" s="34"/>
      <c r="H17" s="35"/>
      <c r="I17" s="34"/>
      <c r="J17" s="35"/>
      <c r="K17" s="34"/>
      <c r="L17" s="35"/>
      <c r="M17" s="34"/>
    </row>
    <row r="18" spans="1:13" ht="22.5" x14ac:dyDescent="0.2">
      <c r="A18" s="33"/>
      <c r="C18" s="34"/>
      <c r="D18" s="35"/>
      <c r="E18" s="34"/>
      <c r="F18" s="35"/>
      <c r="G18" s="34"/>
      <c r="H18" s="35"/>
      <c r="I18" s="34"/>
      <c r="J18" s="35"/>
      <c r="K18" s="34"/>
      <c r="L18" s="35"/>
      <c r="M18" s="34"/>
    </row>
    <row r="19" spans="1:13" ht="22.5" x14ac:dyDescent="0.2">
      <c r="A19" s="33"/>
      <c r="C19" s="34"/>
      <c r="D19" s="35"/>
      <c r="E19" s="34"/>
      <c r="F19" s="35"/>
      <c r="G19" s="34"/>
      <c r="H19" s="35"/>
      <c r="I19" s="34"/>
      <c r="J19" s="35"/>
      <c r="K19" s="34"/>
      <c r="L19" s="35"/>
      <c r="M19" s="34"/>
    </row>
    <row r="20" spans="1:13" ht="22.5" x14ac:dyDescent="0.2">
      <c r="A20" s="33"/>
      <c r="C20" s="34"/>
      <c r="D20" s="35"/>
      <c r="E20" s="34"/>
      <c r="F20" s="35"/>
      <c r="G20" s="34"/>
      <c r="H20" s="35"/>
      <c r="I20" s="34"/>
      <c r="J20" s="35"/>
      <c r="K20" s="34"/>
      <c r="L20" s="35"/>
      <c r="M20" s="34"/>
    </row>
    <row r="21" spans="1:13" ht="22.5" x14ac:dyDescent="0.2">
      <c r="A21" s="33"/>
      <c r="C21" s="34"/>
      <c r="D21" s="35"/>
      <c r="E21" s="34"/>
      <c r="F21" s="35"/>
      <c r="G21" s="34"/>
      <c r="H21" s="35"/>
      <c r="I21" s="34"/>
      <c r="J21" s="35"/>
      <c r="K21" s="34"/>
      <c r="L21" s="35"/>
      <c r="M21" s="34"/>
    </row>
    <row r="22" spans="1:13" ht="22.5" x14ac:dyDescent="0.2">
      <c r="A22" s="33"/>
      <c r="C22" s="34"/>
      <c r="D22" s="35"/>
      <c r="E22" s="34"/>
      <c r="F22" s="35"/>
      <c r="G22" s="34"/>
      <c r="H22" s="35"/>
      <c r="I22" s="34"/>
      <c r="J22" s="35"/>
      <c r="K22" s="34"/>
      <c r="L22" s="35"/>
      <c r="M22" s="34"/>
    </row>
    <row r="23" spans="1:13" ht="22.5" x14ac:dyDescent="0.2">
      <c r="A23" s="33"/>
      <c r="C23" s="34"/>
      <c r="D23" s="35"/>
      <c r="E23" s="34"/>
      <c r="F23" s="35"/>
      <c r="G23" s="34"/>
      <c r="H23" s="35"/>
      <c r="I23" s="34"/>
      <c r="J23" s="35"/>
      <c r="K23" s="34"/>
      <c r="L23" s="35"/>
      <c r="M23" s="34"/>
    </row>
    <row r="24" spans="1:13" ht="23.25" thickBot="1" x14ac:dyDescent="0.25">
      <c r="A24" s="33"/>
      <c r="C24" s="34"/>
      <c r="D24" s="35"/>
      <c r="E24" s="34"/>
      <c r="F24" s="35"/>
      <c r="G24" s="34"/>
      <c r="H24" s="35"/>
      <c r="I24" s="34"/>
      <c r="J24" s="35"/>
      <c r="K24" s="34"/>
      <c r="L24" s="35"/>
      <c r="M24" s="34"/>
    </row>
    <row r="25" spans="1:13" ht="22.5" x14ac:dyDescent="0.2">
      <c r="A25" s="33"/>
      <c r="C25" s="34"/>
      <c r="D25" s="35"/>
      <c r="E25" s="34"/>
      <c r="F25" s="35"/>
      <c r="G25" s="34"/>
      <c r="H25" s="35"/>
      <c r="I25" s="34"/>
      <c r="J25" s="35"/>
      <c r="K25" s="34"/>
      <c r="L25" s="35"/>
      <c r="M25" s="34"/>
    </row>
    <row r="26" spans="1:13" ht="22.5" x14ac:dyDescent="0.2">
      <c r="A26" s="33"/>
      <c r="C26" s="34"/>
      <c r="D26" s="35"/>
      <c r="E26" s="34"/>
      <c r="F26" s="35"/>
      <c r="G26" s="34"/>
      <c r="H26" s="35"/>
      <c r="I26" s="34"/>
      <c r="J26" s="35"/>
      <c r="K26" s="34"/>
      <c r="L26" s="35"/>
      <c r="M26" s="34"/>
    </row>
    <row r="27" spans="1:13" ht="22.5" x14ac:dyDescent="0.2">
      <c r="A27" s="33"/>
      <c r="C27" s="34"/>
      <c r="D27" s="35"/>
      <c r="E27" s="34"/>
      <c r="F27" s="35"/>
      <c r="G27" s="34"/>
      <c r="H27" s="35"/>
      <c r="I27" s="34"/>
      <c r="J27" s="35"/>
      <c r="K27" s="34"/>
      <c r="L27" s="35"/>
      <c r="M27" s="34"/>
    </row>
    <row r="28" spans="1:13" ht="22.5" x14ac:dyDescent="0.2">
      <c r="A28" s="33"/>
      <c r="C28" s="34"/>
      <c r="D28" s="35"/>
      <c r="E28" s="34"/>
      <c r="F28" s="35"/>
      <c r="G28" s="34"/>
      <c r="H28" s="35"/>
      <c r="I28" s="34"/>
      <c r="J28" s="35"/>
      <c r="K28" s="34"/>
      <c r="L28" s="35"/>
      <c r="M28" s="34"/>
    </row>
    <row r="29" spans="1:13" ht="22.5" x14ac:dyDescent="0.2">
      <c r="A29" s="33"/>
      <c r="C29" s="34"/>
      <c r="D29" s="35"/>
      <c r="E29" s="34"/>
      <c r="F29" s="35"/>
      <c r="G29" s="34"/>
      <c r="H29" s="35"/>
      <c r="I29" s="34"/>
      <c r="J29" s="35"/>
      <c r="K29" s="34"/>
      <c r="L29" s="35"/>
      <c r="M29" s="34"/>
    </row>
    <row r="30" spans="1:13" ht="22.5" x14ac:dyDescent="0.2">
      <c r="A30" s="33"/>
      <c r="C30" s="34"/>
      <c r="D30" s="35"/>
      <c r="E30" s="34"/>
      <c r="F30" s="35"/>
      <c r="G30" s="34"/>
      <c r="H30" s="35"/>
      <c r="I30" s="34"/>
      <c r="J30" s="35"/>
      <c r="K30" s="34"/>
      <c r="L30" s="35"/>
      <c r="M30" s="34"/>
    </row>
    <row r="31" spans="1:13" ht="22.5" x14ac:dyDescent="0.2">
      <c r="A31" s="33"/>
      <c r="C31" s="34"/>
      <c r="D31" s="35"/>
      <c r="E31" s="34"/>
      <c r="F31" s="35"/>
      <c r="G31" s="34"/>
      <c r="H31" s="35"/>
      <c r="I31" s="34"/>
      <c r="J31" s="35"/>
      <c r="K31" s="34"/>
      <c r="L31" s="35"/>
      <c r="M31" s="34"/>
    </row>
    <row r="32" spans="1:13" ht="22.5" x14ac:dyDescent="0.2">
      <c r="A32" s="33"/>
      <c r="C32" s="34"/>
      <c r="D32" s="35"/>
      <c r="E32" s="34"/>
      <c r="F32" s="35"/>
      <c r="G32" s="34"/>
      <c r="H32" s="35"/>
      <c r="I32" s="34"/>
      <c r="J32" s="35"/>
      <c r="K32" s="34"/>
      <c r="L32" s="35"/>
      <c r="M32" s="34"/>
    </row>
    <row r="33" spans="1:13" ht="22.5" x14ac:dyDescent="0.2">
      <c r="A33" s="33"/>
      <c r="C33" s="34"/>
      <c r="D33" s="35"/>
      <c r="E33" s="34"/>
      <c r="F33" s="35"/>
      <c r="G33" s="34"/>
      <c r="H33" s="35"/>
      <c r="I33" s="34"/>
      <c r="J33" s="35"/>
      <c r="K33" s="34"/>
      <c r="L33" s="35"/>
      <c r="M33" s="34"/>
    </row>
    <row r="34" spans="1:13" ht="22.5" x14ac:dyDescent="0.2">
      <c r="A34" s="33"/>
      <c r="C34" s="34"/>
      <c r="D34" s="35"/>
      <c r="E34" s="34"/>
      <c r="F34" s="35"/>
      <c r="G34" s="34"/>
      <c r="H34" s="35"/>
      <c r="I34" s="34"/>
      <c r="J34" s="35"/>
      <c r="K34" s="34"/>
      <c r="L34" s="35"/>
      <c r="M34" s="34"/>
    </row>
    <row r="35" spans="1:13" ht="22.5" x14ac:dyDescent="0.2">
      <c r="A35" s="33"/>
      <c r="C35" s="34"/>
      <c r="D35" s="35"/>
      <c r="E35" s="34"/>
      <c r="F35" s="35"/>
      <c r="G35" s="34"/>
      <c r="H35" s="35"/>
      <c r="I35" s="34"/>
      <c r="J35" s="35"/>
      <c r="K35" s="34"/>
      <c r="L35" s="35"/>
      <c r="M35" s="34"/>
    </row>
    <row r="36" spans="1:13" ht="22.5" x14ac:dyDescent="0.2">
      <c r="A36" s="33"/>
      <c r="C36" s="34"/>
      <c r="D36" s="35"/>
      <c r="E36" s="34"/>
      <c r="F36" s="35"/>
      <c r="G36" s="34"/>
      <c r="H36" s="35"/>
      <c r="I36" s="34"/>
      <c r="J36" s="35"/>
      <c r="K36" s="34"/>
      <c r="L36" s="35"/>
      <c r="M36" s="34"/>
    </row>
    <row r="37" spans="1:13" ht="22.5" x14ac:dyDescent="0.2">
      <c r="A37" s="33"/>
      <c r="C37" s="34"/>
      <c r="D37" s="35"/>
      <c r="E37" s="34"/>
      <c r="F37" s="35"/>
      <c r="G37" s="34"/>
      <c r="H37" s="35"/>
      <c r="I37" s="34"/>
      <c r="J37" s="35"/>
      <c r="K37" s="34"/>
      <c r="L37" s="35"/>
      <c r="M37" s="34"/>
    </row>
    <row r="38" spans="1:13" ht="22.5" x14ac:dyDescent="0.2">
      <c r="A38" s="33"/>
      <c r="C38" s="34"/>
      <c r="D38" s="35"/>
      <c r="E38" s="34"/>
      <c r="F38" s="35"/>
      <c r="G38" s="34"/>
      <c r="H38" s="35"/>
      <c r="I38" s="34"/>
      <c r="J38" s="35"/>
      <c r="K38" s="34"/>
      <c r="L38" s="35"/>
      <c r="M38" s="34"/>
    </row>
    <row r="39" spans="1:13" ht="22.5" x14ac:dyDescent="0.2">
      <c r="A39" s="33"/>
      <c r="C39" s="34"/>
      <c r="D39" s="35"/>
      <c r="E39" s="34"/>
      <c r="F39" s="35"/>
      <c r="G39" s="34"/>
      <c r="H39" s="35"/>
      <c r="I39" s="34"/>
      <c r="J39" s="35"/>
      <c r="K39" s="34"/>
      <c r="L39" s="35"/>
      <c r="M39" s="34"/>
    </row>
    <row r="40" spans="1:13" ht="22.5" x14ac:dyDescent="0.2">
      <c r="A40" s="33"/>
      <c r="C40" s="34"/>
      <c r="D40" s="35"/>
      <c r="E40" s="34"/>
      <c r="F40" s="35"/>
      <c r="G40" s="34"/>
      <c r="H40" s="35"/>
      <c r="I40" s="34"/>
      <c r="J40" s="35"/>
      <c r="K40" s="34"/>
      <c r="L40" s="35"/>
      <c r="M40" s="34"/>
    </row>
    <row r="41" spans="1:13" ht="22.5" x14ac:dyDescent="0.2">
      <c r="A41" s="33"/>
      <c r="C41" s="34"/>
      <c r="D41" s="35"/>
      <c r="E41" s="34"/>
      <c r="F41" s="35"/>
      <c r="G41" s="34"/>
      <c r="H41" s="35"/>
      <c r="I41" s="34"/>
      <c r="J41" s="35"/>
      <c r="K41" s="34"/>
      <c r="L41" s="35"/>
      <c r="M41" s="34"/>
    </row>
    <row r="42" spans="1:13" ht="22.5" x14ac:dyDescent="0.2">
      <c r="A42" s="33"/>
      <c r="C42" s="34"/>
      <c r="D42" s="35"/>
      <c r="E42" s="34"/>
      <c r="F42" s="35"/>
      <c r="G42" s="34"/>
      <c r="H42" s="35"/>
      <c r="I42" s="34"/>
      <c r="J42" s="35"/>
      <c r="K42" s="34"/>
      <c r="L42" s="35"/>
      <c r="M42" s="34"/>
    </row>
    <row r="43" spans="1:13" ht="22.5" x14ac:dyDescent="0.2">
      <c r="A43" s="33"/>
      <c r="C43" s="34"/>
      <c r="D43" s="35"/>
      <c r="E43" s="34"/>
      <c r="F43" s="35"/>
      <c r="G43" s="34"/>
      <c r="H43" s="35"/>
      <c r="I43" s="34"/>
      <c r="J43" s="35"/>
      <c r="K43" s="34"/>
      <c r="L43" s="35"/>
      <c r="M43" s="34"/>
    </row>
    <row r="44" spans="1:13" ht="22.5" x14ac:dyDescent="0.2">
      <c r="A44" s="33"/>
      <c r="C44" s="34"/>
      <c r="D44" s="35"/>
      <c r="E44" s="34"/>
      <c r="F44" s="35"/>
      <c r="G44" s="34"/>
      <c r="H44" s="35"/>
      <c r="I44" s="34"/>
      <c r="J44" s="35"/>
      <c r="K44" s="34"/>
      <c r="L44" s="35"/>
      <c r="M44" s="34"/>
    </row>
    <row r="45" spans="1:13" ht="22.5" x14ac:dyDescent="0.2">
      <c r="A45" s="33"/>
      <c r="C45" s="34"/>
      <c r="D45" s="35"/>
      <c r="E45" s="34"/>
      <c r="F45" s="35"/>
      <c r="G45" s="34"/>
      <c r="H45" s="35"/>
      <c r="I45" s="34"/>
      <c r="J45" s="35"/>
      <c r="K45" s="34"/>
      <c r="L45" s="35"/>
      <c r="M45" s="34"/>
    </row>
    <row r="46" spans="1:13" ht="22.5" x14ac:dyDescent="0.2">
      <c r="A46" s="33"/>
      <c r="C46" s="34"/>
      <c r="D46" s="35"/>
      <c r="E46" s="34"/>
      <c r="F46" s="35"/>
      <c r="G46" s="34"/>
      <c r="H46" s="35"/>
      <c r="I46" s="34"/>
      <c r="J46" s="35"/>
      <c r="K46" s="34"/>
      <c r="L46" s="35"/>
      <c r="M46" s="34"/>
    </row>
    <row r="47" spans="1:13" ht="22.5" x14ac:dyDescent="0.2">
      <c r="A47" s="33"/>
      <c r="C47" s="34"/>
      <c r="D47" s="35"/>
      <c r="E47" s="34"/>
      <c r="F47" s="35"/>
      <c r="G47" s="34"/>
      <c r="H47" s="35"/>
      <c r="I47" s="34"/>
      <c r="J47" s="35"/>
      <c r="K47" s="34"/>
      <c r="L47" s="35"/>
      <c r="M47" s="34"/>
    </row>
    <row r="48" spans="1:13" ht="22.5" x14ac:dyDescent="0.2">
      <c r="A48" s="33"/>
      <c r="C48" s="34"/>
      <c r="D48" s="35"/>
      <c r="E48" s="34"/>
      <c r="F48" s="35"/>
      <c r="G48" s="34"/>
      <c r="H48" s="35"/>
      <c r="I48" s="34"/>
      <c r="J48" s="35"/>
      <c r="K48" s="34"/>
      <c r="L48" s="35"/>
      <c r="M48" s="34"/>
    </row>
    <row r="49" spans="1:13" ht="22.5" x14ac:dyDescent="0.2">
      <c r="A49" s="33"/>
      <c r="C49" s="34"/>
      <c r="D49" s="35"/>
      <c r="E49" s="34"/>
      <c r="F49" s="35"/>
      <c r="G49" s="34"/>
      <c r="H49" s="35"/>
      <c r="I49" s="34"/>
      <c r="J49" s="35"/>
      <c r="K49" s="34"/>
      <c r="L49" s="35"/>
      <c r="M49" s="34"/>
    </row>
    <row r="50" spans="1:13" ht="22.5" x14ac:dyDescent="0.2">
      <c r="A50" s="33"/>
      <c r="C50" s="34"/>
      <c r="D50" s="35"/>
      <c r="E50" s="34"/>
      <c r="F50" s="35"/>
      <c r="G50" s="34"/>
      <c r="H50" s="35"/>
      <c r="I50" s="34"/>
      <c r="J50" s="35"/>
      <c r="K50" s="34"/>
      <c r="L50" s="35"/>
      <c r="M50" s="34"/>
    </row>
    <row r="51" spans="1:13" ht="22.5" x14ac:dyDescent="0.2">
      <c r="A51" s="33"/>
      <c r="C51" s="34"/>
      <c r="D51" s="35"/>
      <c r="E51" s="34"/>
      <c r="F51" s="35"/>
      <c r="G51" s="34"/>
      <c r="H51" s="35"/>
      <c r="I51" s="34"/>
      <c r="J51" s="35"/>
      <c r="K51" s="34"/>
      <c r="L51" s="35"/>
      <c r="M51" s="34"/>
    </row>
    <row r="52" spans="1:13" ht="22.5" x14ac:dyDescent="0.2">
      <c r="A52" s="33"/>
      <c r="C52" s="34"/>
      <c r="D52" s="35"/>
      <c r="E52" s="34"/>
      <c r="F52" s="35"/>
      <c r="G52" s="34"/>
      <c r="H52" s="35"/>
      <c r="I52" s="34"/>
      <c r="J52" s="35"/>
      <c r="K52" s="34"/>
      <c r="L52" s="35"/>
      <c r="M52" s="34"/>
    </row>
    <row r="53" spans="1:13" ht="22.5" x14ac:dyDescent="0.2">
      <c r="A53" s="33"/>
      <c r="C53" s="34"/>
      <c r="D53" s="35"/>
      <c r="E53" s="34"/>
      <c r="F53" s="35"/>
      <c r="G53" s="34"/>
      <c r="H53" s="35"/>
      <c r="I53" s="34"/>
      <c r="J53" s="35"/>
      <c r="K53" s="34"/>
      <c r="L53" s="35"/>
      <c r="M53" s="34"/>
    </row>
    <row r="54" spans="1:13" ht="22.5" x14ac:dyDescent="0.2">
      <c r="A54" s="33"/>
      <c r="C54" s="34"/>
      <c r="D54" s="35"/>
      <c r="E54" s="34"/>
      <c r="F54" s="35"/>
      <c r="G54" s="34"/>
      <c r="H54" s="35"/>
      <c r="I54" s="34"/>
      <c r="J54" s="35"/>
      <c r="K54" s="34"/>
      <c r="L54" s="35"/>
      <c r="M54" s="34"/>
    </row>
    <row r="55" spans="1:13" ht="22.5" x14ac:dyDescent="0.2">
      <c r="A55" s="33"/>
      <c r="C55" s="34"/>
      <c r="D55" s="35"/>
      <c r="E55" s="34"/>
      <c r="F55" s="35"/>
      <c r="G55" s="34"/>
      <c r="H55" s="35"/>
      <c r="I55" s="34"/>
      <c r="J55" s="35"/>
      <c r="K55" s="34"/>
      <c r="L55" s="35"/>
      <c r="M55" s="34"/>
    </row>
    <row r="56" spans="1:13" ht="22.5" x14ac:dyDescent="0.2">
      <c r="A56" s="33"/>
      <c r="C56" s="34"/>
      <c r="D56" s="35"/>
      <c r="E56" s="34"/>
      <c r="F56" s="35"/>
      <c r="G56" s="34"/>
      <c r="H56" s="35"/>
      <c r="I56" s="34"/>
      <c r="J56" s="35"/>
      <c r="K56" s="34"/>
      <c r="L56" s="35"/>
      <c r="M56" s="34"/>
    </row>
    <row r="57" spans="1:13" ht="22.5" x14ac:dyDescent="0.2">
      <c r="A57" s="33"/>
      <c r="C57" s="34"/>
      <c r="D57" s="35"/>
      <c r="E57" s="34"/>
      <c r="F57" s="35"/>
      <c r="G57" s="34"/>
      <c r="H57" s="35"/>
      <c r="I57" s="34"/>
      <c r="J57" s="35"/>
      <c r="K57" s="34"/>
      <c r="L57" s="35"/>
      <c r="M57" s="34"/>
    </row>
    <row r="58" spans="1:13" ht="22.5" x14ac:dyDescent="0.2">
      <c r="A58" s="33"/>
      <c r="C58" s="34"/>
      <c r="D58" s="35"/>
      <c r="E58" s="34"/>
      <c r="F58" s="35"/>
      <c r="G58" s="34"/>
      <c r="H58" s="35"/>
      <c r="I58" s="34"/>
      <c r="J58" s="35"/>
      <c r="K58" s="34"/>
      <c r="L58" s="35"/>
      <c r="M58" s="34"/>
    </row>
    <row r="59" spans="1:13" ht="22.5" x14ac:dyDescent="0.2">
      <c r="A59" s="33"/>
      <c r="C59" s="34"/>
      <c r="D59" s="35"/>
      <c r="E59" s="34"/>
      <c r="F59" s="35"/>
      <c r="G59" s="34"/>
      <c r="H59" s="35"/>
      <c r="I59" s="34"/>
      <c r="J59" s="35"/>
      <c r="K59" s="34"/>
      <c r="L59" s="35"/>
      <c r="M59" s="34"/>
    </row>
    <row r="60" spans="1:13" ht="22.5" x14ac:dyDescent="0.2">
      <c r="A60" s="33"/>
      <c r="C60" s="34"/>
      <c r="D60" s="35"/>
      <c r="E60" s="34"/>
      <c r="F60" s="35"/>
      <c r="G60" s="34"/>
      <c r="H60" s="35"/>
      <c r="I60" s="34"/>
      <c r="J60" s="35"/>
      <c r="K60" s="34"/>
      <c r="L60" s="35"/>
      <c r="M60" s="34"/>
    </row>
    <row r="61" spans="1:13" ht="22.5" x14ac:dyDescent="0.2">
      <c r="A61" s="33"/>
      <c r="C61" s="34"/>
      <c r="D61" s="35"/>
      <c r="E61" s="34"/>
      <c r="F61" s="35"/>
      <c r="G61" s="34"/>
      <c r="H61" s="35"/>
      <c r="I61" s="34"/>
      <c r="J61" s="35"/>
      <c r="K61" s="34"/>
      <c r="L61" s="35"/>
      <c r="M61" s="34"/>
    </row>
    <row r="62" spans="1:13" ht="22.5" x14ac:dyDescent="0.2">
      <c r="A62" s="33"/>
      <c r="C62" s="34"/>
      <c r="D62" s="35"/>
      <c r="E62" s="34"/>
      <c r="F62" s="35"/>
      <c r="G62" s="34"/>
      <c r="H62" s="35"/>
      <c r="I62" s="34"/>
      <c r="J62" s="35"/>
      <c r="K62" s="34"/>
      <c r="L62" s="35"/>
      <c r="M62" s="34"/>
    </row>
    <row r="63" spans="1:13" ht="22.5" x14ac:dyDescent="0.2">
      <c r="A63" s="33"/>
      <c r="C63" s="34"/>
      <c r="D63" s="35"/>
      <c r="E63" s="34"/>
      <c r="F63" s="35"/>
      <c r="G63" s="34"/>
      <c r="H63" s="35"/>
      <c r="I63" s="34"/>
      <c r="J63" s="35"/>
      <c r="K63" s="34"/>
      <c r="L63" s="35"/>
      <c r="M63" s="34"/>
    </row>
    <row r="64" spans="1:13" ht="22.5" x14ac:dyDescent="0.2">
      <c r="A64" s="33"/>
      <c r="C64" s="34"/>
      <c r="D64" s="35"/>
      <c r="E64" s="34"/>
      <c r="F64" s="35"/>
      <c r="G64" s="34"/>
      <c r="H64" s="35"/>
      <c r="I64" s="34"/>
      <c r="J64" s="35"/>
      <c r="K64" s="34"/>
      <c r="L64" s="35"/>
      <c r="M64" s="34"/>
    </row>
    <row r="65" spans="1:13" ht="22.5" x14ac:dyDescent="0.2">
      <c r="A65" s="33"/>
      <c r="C65" s="34"/>
      <c r="D65" s="35"/>
      <c r="E65" s="34"/>
      <c r="F65" s="35"/>
      <c r="G65" s="34"/>
      <c r="H65" s="35"/>
      <c r="I65" s="34"/>
      <c r="J65" s="35"/>
      <c r="K65" s="34"/>
      <c r="L65" s="35"/>
      <c r="M65" s="34"/>
    </row>
    <row r="66" spans="1:13" ht="22.5" x14ac:dyDescent="0.2">
      <c r="A66" s="33"/>
      <c r="C66" s="34"/>
      <c r="D66" s="35"/>
      <c r="E66" s="34"/>
      <c r="F66" s="35"/>
      <c r="G66" s="34"/>
      <c r="H66" s="35"/>
      <c r="I66" s="34"/>
      <c r="J66" s="35"/>
      <c r="K66" s="34"/>
      <c r="L66" s="35"/>
      <c r="M66" s="34"/>
    </row>
    <row r="67" spans="1:13" ht="22.5" x14ac:dyDescent="0.2">
      <c r="A67" s="33"/>
      <c r="C67" s="34"/>
      <c r="D67" s="35"/>
      <c r="E67" s="34"/>
      <c r="F67" s="35"/>
      <c r="G67" s="34"/>
      <c r="H67" s="35"/>
      <c r="I67" s="34"/>
      <c r="J67" s="35"/>
      <c r="K67" s="34"/>
      <c r="L67" s="35"/>
      <c r="M67" s="34"/>
    </row>
    <row r="68" spans="1:13" ht="22.5" x14ac:dyDescent="0.2">
      <c r="A68" s="33"/>
      <c r="C68" s="34"/>
      <c r="D68" s="35"/>
      <c r="E68" s="34"/>
      <c r="F68" s="35"/>
      <c r="G68" s="34"/>
      <c r="H68" s="35"/>
      <c r="I68" s="34"/>
      <c r="J68" s="35"/>
      <c r="K68" s="34"/>
      <c r="L68" s="35"/>
      <c r="M68" s="34"/>
    </row>
    <row r="69" spans="1:13" ht="22.5" x14ac:dyDescent="0.2">
      <c r="A69" s="33"/>
      <c r="C69" s="34"/>
      <c r="D69" s="35"/>
      <c r="E69" s="34"/>
      <c r="F69" s="35"/>
      <c r="G69" s="34"/>
      <c r="H69" s="35"/>
      <c r="I69" s="34"/>
      <c r="J69" s="35"/>
      <c r="K69" s="34"/>
      <c r="L69" s="35"/>
      <c r="M69" s="34"/>
    </row>
    <row r="70" spans="1:13" ht="22.5" x14ac:dyDescent="0.2">
      <c r="A70" s="33"/>
      <c r="C70" s="34"/>
      <c r="D70" s="35"/>
      <c r="E70" s="34"/>
      <c r="F70" s="35"/>
      <c r="G70" s="34"/>
      <c r="H70" s="35"/>
      <c r="I70" s="34"/>
      <c r="J70" s="35"/>
      <c r="K70" s="34"/>
      <c r="L70" s="35"/>
      <c r="M70" s="34"/>
    </row>
    <row r="71" spans="1:13" ht="22.5" x14ac:dyDescent="0.2">
      <c r="A71" s="33"/>
      <c r="C71" s="34"/>
      <c r="D71" s="35"/>
      <c r="E71" s="34"/>
      <c r="F71" s="35"/>
      <c r="G71" s="34"/>
      <c r="H71" s="35"/>
      <c r="I71" s="34"/>
      <c r="J71" s="35"/>
      <c r="K71" s="34"/>
      <c r="L71" s="35"/>
      <c r="M71" s="34"/>
    </row>
    <row r="72" spans="1:13" ht="22.5" x14ac:dyDescent="0.2">
      <c r="A72" s="33"/>
      <c r="C72" s="34"/>
      <c r="D72" s="35"/>
      <c r="E72" s="34"/>
      <c r="F72" s="35"/>
      <c r="G72" s="34"/>
      <c r="H72" s="35"/>
      <c r="I72" s="34"/>
      <c r="J72" s="35"/>
      <c r="K72" s="34"/>
      <c r="L72" s="35"/>
      <c r="M72" s="34"/>
    </row>
    <row r="73" spans="1:13" ht="22.5" x14ac:dyDescent="0.2">
      <c r="A73" s="33"/>
      <c r="C73" s="34"/>
      <c r="D73" s="35"/>
      <c r="E73" s="34"/>
      <c r="F73" s="35"/>
      <c r="G73" s="34"/>
      <c r="H73" s="35"/>
      <c r="I73" s="34"/>
      <c r="J73" s="35"/>
      <c r="K73" s="34"/>
      <c r="L73" s="35"/>
      <c r="M73" s="34"/>
    </row>
    <row r="74" spans="1:13" ht="23.25" thickBot="1" x14ac:dyDescent="0.25">
      <c r="A74" s="33"/>
      <c r="C74" s="34"/>
      <c r="D74" s="35"/>
      <c r="E74" s="34"/>
      <c r="F74" s="35"/>
      <c r="G74" s="34"/>
      <c r="H74" s="35"/>
      <c r="I74" s="34"/>
      <c r="J74" s="35"/>
      <c r="K74" s="34"/>
      <c r="L74" s="35"/>
      <c r="M74" s="34"/>
    </row>
    <row r="75" spans="1:13" ht="23.25" thickBot="1" x14ac:dyDescent="0.25">
      <c r="A75" s="33"/>
      <c r="C75" s="34"/>
      <c r="D75" s="35"/>
      <c r="E75" s="34"/>
      <c r="F75" s="35"/>
      <c r="G75" s="34"/>
      <c r="H75" s="35"/>
      <c r="I75" s="34"/>
      <c r="J75" s="35"/>
      <c r="K75" s="34"/>
      <c r="L75" s="35"/>
      <c r="M75" s="34"/>
    </row>
    <row r="76" spans="1:13" ht="23.25" thickBot="1" x14ac:dyDescent="0.25">
      <c r="A76" s="33"/>
      <c r="C76" s="34"/>
      <c r="D76" s="35"/>
      <c r="E76" s="34"/>
      <c r="F76" s="35"/>
      <c r="G76" s="34"/>
      <c r="H76" s="35"/>
      <c r="I76" s="34"/>
      <c r="J76" s="35"/>
      <c r="K76" s="34"/>
      <c r="L76" s="35"/>
      <c r="M76" s="34"/>
    </row>
    <row r="77" spans="1:13" ht="23.25" thickBot="1" x14ac:dyDescent="0.25">
      <c r="A77" s="33"/>
      <c r="C77" s="34"/>
      <c r="D77" s="35"/>
      <c r="E77" s="34"/>
      <c r="F77" s="35"/>
      <c r="G77" s="34"/>
      <c r="H77" s="35"/>
      <c r="I77" s="34"/>
      <c r="J77" s="35"/>
      <c r="K77" s="34"/>
      <c r="L77" s="35"/>
      <c r="M77" s="34"/>
    </row>
    <row r="78" spans="1:13" ht="23.25" thickBot="1" x14ac:dyDescent="0.25">
      <c r="A78" s="33"/>
      <c r="C78" s="34"/>
      <c r="D78" s="35"/>
      <c r="E78" s="34"/>
      <c r="F78" s="35"/>
      <c r="G78" s="34"/>
      <c r="H78" s="35"/>
      <c r="I78" s="34"/>
      <c r="J78" s="35"/>
      <c r="K78" s="34"/>
      <c r="L78" s="35"/>
      <c r="M78" s="34"/>
    </row>
    <row r="79" spans="1:13" ht="23.25" thickBot="1" x14ac:dyDescent="0.25">
      <c r="A79" s="33"/>
      <c r="C79" s="34"/>
      <c r="D79" s="35"/>
      <c r="E79" s="34"/>
      <c r="F79" s="35"/>
      <c r="G79" s="34"/>
      <c r="H79" s="35"/>
      <c r="I79" s="34"/>
      <c r="J79" s="35"/>
      <c r="K79" s="34"/>
      <c r="L79" s="35"/>
      <c r="M79" s="34"/>
    </row>
    <row r="80" spans="1:13" ht="23.25" thickBot="1" x14ac:dyDescent="0.25">
      <c r="A80" s="33"/>
      <c r="C80" s="34"/>
      <c r="D80" s="35"/>
      <c r="E80" s="34"/>
      <c r="F80" s="35"/>
      <c r="G80" s="34"/>
      <c r="H80" s="35"/>
      <c r="I80" s="34"/>
      <c r="J80" s="35"/>
      <c r="K80" s="34"/>
      <c r="L80" s="35"/>
      <c r="M80" s="34"/>
    </row>
    <row r="81" spans="1:13" ht="23.25" thickBot="1" x14ac:dyDescent="0.25">
      <c r="A81" s="33"/>
      <c r="C81" s="34"/>
      <c r="D81" s="35"/>
      <c r="E81" s="34"/>
      <c r="F81" s="35"/>
      <c r="G81" s="34"/>
      <c r="H81" s="35"/>
      <c r="I81" s="34"/>
      <c r="J81" s="35"/>
      <c r="K81" s="34"/>
      <c r="L81" s="35"/>
      <c r="M81" s="34"/>
    </row>
    <row r="82" spans="1:13" ht="23.25" thickBot="1" x14ac:dyDescent="0.25">
      <c r="A82" s="33"/>
      <c r="C82" s="34"/>
      <c r="D82" s="35"/>
      <c r="E82" s="34"/>
      <c r="F82" s="35"/>
      <c r="G82" s="34"/>
      <c r="H82" s="35"/>
      <c r="I82" s="34"/>
      <c r="J82" s="35"/>
      <c r="K82" s="34"/>
      <c r="L82" s="35"/>
      <c r="M82" s="34"/>
    </row>
    <row r="83" spans="1:13" ht="23.25" thickBot="1" x14ac:dyDescent="0.25">
      <c r="A83" s="33"/>
      <c r="C83" s="34"/>
      <c r="D83" s="35"/>
      <c r="E83" s="34"/>
      <c r="F83" s="35"/>
      <c r="G83" s="34"/>
      <c r="H83" s="35"/>
      <c r="I83" s="34"/>
      <c r="J83" s="35"/>
      <c r="K83" s="34"/>
      <c r="L83" s="35"/>
      <c r="M83" s="34"/>
    </row>
    <row r="84" spans="1:13" ht="23.25" thickBot="1" x14ac:dyDescent="0.25">
      <c r="A84" s="33"/>
      <c r="C84" s="34"/>
      <c r="D84" s="35"/>
      <c r="E84" s="34"/>
      <c r="F84" s="35"/>
      <c r="G84" s="34"/>
      <c r="H84" s="35"/>
      <c r="I84" s="34"/>
      <c r="J84" s="35"/>
      <c r="K84" s="34"/>
      <c r="L84" s="35"/>
      <c r="M84" s="34"/>
    </row>
    <row r="85" spans="1:13" ht="23.25" thickBot="1" x14ac:dyDescent="0.25">
      <c r="A85" s="33"/>
      <c r="C85" s="34"/>
      <c r="D85" s="35"/>
      <c r="E85" s="34"/>
      <c r="F85" s="35"/>
      <c r="G85" s="34"/>
      <c r="H85" s="35"/>
      <c r="I85" s="34"/>
      <c r="J85" s="35"/>
      <c r="K85" s="34"/>
      <c r="L85" s="35"/>
      <c r="M85" s="34"/>
    </row>
    <row r="86" spans="1:13" ht="23.25" thickBot="1" x14ac:dyDescent="0.25">
      <c r="A86" s="33"/>
      <c r="C86" s="34"/>
      <c r="D86" s="35"/>
      <c r="E86" s="34"/>
      <c r="F86" s="35"/>
      <c r="G86" s="34"/>
      <c r="H86" s="35"/>
      <c r="I86" s="34"/>
      <c r="J86" s="35"/>
      <c r="K86" s="34"/>
      <c r="L86" s="35"/>
      <c r="M86" s="34"/>
    </row>
    <row r="87" spans="1:13" ht="23.25" thickBot="1" x14ac:dyDescent="0.25">
      <c r="A87" s="33"/>
      <c r="C87" s="34"/>
      <c r="D87" s="35"/>
      <c r="E87" s="34"/>
      <c r="F87" s="35"/>
      <c r="G87" s="34"/>
      <c r="H87" s="35"/>
      <c r="I87" s="34"/>
      <c r="J87" s="35"/>
      <c r="K87" s="34"/>
      <c r="L87" s="35"/>
      <c r="M87" s="34"/>
    </row>
    <row r="88" spans="1:13" ht="22.5" x14ac:dyDescent="0.2">
      <c r="A88" s="33"/>
      <c r="C88" s="34"/>
      <c r="D88" s="35"/>
      <c r="E88" s="34"/>
      <c r="F88" s="35"/>
      <c r="G88" s="34"/>
      <c r="H88" s="35"/>
      <c r="I88" s="34"/>
      <c r="J88" s="35"/>
      <c r="K88" s="34"/>
      <c r="L88" s="35"/>
      <c r="M88" s="34"/>
    </row>
    <row r="89" spans="1:13" ht="22.5" x14ac:dyDescent="0.2">
      <c r="A89" s="33"/>
      <c r="C89" s="34"/>
      <c r="D89" s="35"/>
      <c r="E89" s="34"/>
      <c r="F89" s="35"/>
      <c r="G89" s="34"/>
      <c r="H89" s="35"/>
      <c r="I89" s="34"/>
      <c r="J89" s="35"/>
      <c r="K89" s="34"/>
      <c r="L89" s="35"/>
      <c r="M89" s="34"/>
    </row>
    <row r="90" spans="1:13" ht="22.5" x14ac:dyDescent="0.2">
      <c r="A90" s="33"/>
      <c r="C90" s="34"/>
      <c r="D90" s="35"/>
      <c r="E90" s="34"/>
      <c r="F90" s="35"/>
      <c r="G90" s="34"/>
      <c r="H90" s="35"/>
      <c r="I90" s="34"/>
      <c r="J90" s="35"/>
      <c r="K90" s="34"/>
      <c r="L90" s="35"/>
      <c r="M90" s="34"/>
    </row>
    <row r="91" spans="1:13" ht="22.5" x14ac:dyDescent="0.2">
      <c r="A91" s="33"/>
      <c r="C91" s="34"/>
      <c r="D91" s="35"/>
      <c r="E91" s="34"/>
      <c r="F91" s="35"/>
      <c r="G91" s="34"/>
      <c r="H91" s="35"/>
      <c r="I91" s="34"/>
      <c r="J91" s="35"/>
      <c r="K91" s="34"/>
      <c r="L91" s="35"/>
      <c r="M91" s="34"/>
    </row>
    <row r="92" spans="1:13" ht="22.5" x14ac:dyDescent="0.2">
      <c r="A92" s="33"/>
      <c r="C92" s="34"/>
      <c r="D92" s="35"/>
      <c r="E92" s="34"/>
      <c r="F92" s="35"/>
      <c r="G92" s="34"/>
      <c r="H92" s="35"/>
      <c r="I92" s="34"/>
      <c r="J92" s="35"/>
      <c r="K92" s="34"/>
      <c r="L92" s="35"/>
      <c r="M92" s="34"/>
    </row>
    <row r="93" spans="1:13" ht="22.5" x14ac:dyDescent="0.2">
      <c r="A93" s="33"/>
      <c r="C93" s="34"/>
      <c r="D93" s="35"/>
      <c r="E93" s="34"/>
      <c r="F93" s="35"/>
      <c r="G93" s="34"/>
      <c r="H93" s="35"/>
      <c r="I93" s="34"/>
      <c r="J93" s="35"/>
      <c r="K93" s="34"/>
      <c r="L93" s="35"/>
      <c r="M93" s="34"/>
    </row>
    <row r="94" spans="1:13" ht="22.5" x14ac:dyDescent="0.2">
      <c r="A94" s="33"/>
      <c r="C94" s="34"/>
      <c r="D94" s="35"/>
      <c r="E94" s="34"/>
      <c r="F94" s="35"/>
      <c r="G94" s="34"/>
      <c r="H94" s="35"/>
      <c r="I94" s="34"/>
      <c r="J94" s="35"/>
      <c r="K94" s="34"/>
      <c r="L94" s="35"/>
      <c r="M94" s="34"/>
    </row>
    <row r="95" spans="1:13" ht="22.5" x14ac:dyDescent="0.2">
      <c r="A95" s="33"/>
      <c r="C95" s="34"/>
      <c r="D95" s="35"/>
      <c r="E95" s="34"/>
      <c r="F95" s="35"/>
      <c r="G95" s="34"/>
      <c r="H95" s="35"/>
      <c r="I95" s="34"/>
      <c r="J95" s="35"/>
      <c r="K95" s="34"/>
      <c r="L95" s="35"/>
      <c r="M95" s="34"/>
    </row>
    <row r="96" spans="1:13" ht="22.5" x14ac:dyDescent="0.2">
      <c r="A96" s="33"/>
      <c r="C96" s="34"/>
      <c r="D96" s="35"/>
      <c r="E96" s="34"/>
      <c r="F96" s="35"/>
      <c r="G96" s="34"/>
      <c r="H96" s="35"/>
      <c r="I96" s="34"/>
      <c r="J96" s="35"/>
      <c r="K96" s="34"/>
      <c r="L96" s="35"/>
      <c r="M96" s="34"/>
    </row>
    <row r="97" spans="1:13" ht="22.5" x14ac:dyDescent="0.2">
      <c r="A97" s="33"/>
      <c r="C97" s="34"/>
      <c r="D97" s="35"/>
      <c r="E97" s="34"/>
      <c r="F97" s="35"/>
      <c r="G97" s="34"/>
      <c r="H97" s="35"/>
      <c r="I97" s="34"/>
      <c r="J97" s="35"/>
      <c r="K97" s="34"/>
      <c r="L97" s="35"/>
      <c r="M97" s="34"/>
    </row>
    <row r="98" spans="1:13" ht="22.5" x14ac:dyDescent="0.2">
      <c r="A98" s="33"/>
      <c r="C98" s="34"/>
      <c r="D98" s="35"/>
      <c r="E98" s="34"/>
      <c r="F98" s="35"/>
      <c r="G98" s="34"/>
      <c r="H98" s="35"/>
      <c r="I98" s="34"/>
      <c r="J98" s="35"/>
      <c r="K98" s="34"/>
      <c r="L98" s="35"/>
      <c r="M98" s="34"/>
    </row>
    <row r="99" spans="1:13" ht="22.5" x14ac:dyDescent="0.2">
      <c r="A99" s="33"/>
      <c r="C99" s="34"/>
      <c r="D99" s="35"/>
      <c r="E99" s="34"/>
      <c r="F99" s="35"/>
      <c r="G99" s="34"/>
      <c r="H99" s="35"/>
      <c r="I99" s="34"/>
      <c r="J99" s="35"/>
      <c r="K99" s="34"/>
      <c r="L99" s="35"/>
      <c r="M99" s="34"/>
    </row>
    <row r="100" spans="1:13" ht="22.5" x14ac:dyDescent="0.2">
      <c r="A100" s="33"/>
      <c r="C100" s="34"/>
      <c r="D100" s="35"/>
      <c r="E100" s="34"/>
      <c r="F100" s="35"/>
      <c r="G100" s="34"/>
      <c r="H100" s="35"/>
      <c r="I100" s="34"/>
      <c r="J100" s="35"/>
      <c r="K100" s="34"/>
      <c r="L100" s="35"/>
      <c r="M100" s="34"/>
    </row>
    <row r="101" spans="1:13" ht="22.5" x14ac:dyDescent="0.2">
      <c r="A101" s="33"/>
      <c r="C101" s="34"/>
      <c r="D101" s="35"/>
      <c r="E101" s="34"/>
      <c r="F101" s="35"/>
      <c r="G101" s="34"/>
      <c r="H101" s="35"/>
      <c r="I101" s="34"/>
      <c r="J101" s="35"/>
      <c r="K101" s="34"/>
      <c r="L101" s="35"/>
      <c r="M101" s="34"/>
    </row>
    <row r="102" spans="1:13" ht="22.5" x14ac:dyDescent="0.2">
      <c r="A102" s="33"/>
      <c r="C102" s="34"/>
      <c r="D102" s="35"/>
      <c r="E102" s="34"/>
      <c r="F102" s="35"/>
      <c r="G102" s="34"/>
      <c r="H102" s="35"/>
      <c r="I102" s="34"/>
      <c r="J102" s="35"/>
      <c r="K102" s="34"/>
      <c r="L102" s="35"/>
      <c r="M102" s="34"/>
    </row>
    <row r="103" spans="1:13" ht="22.5" x14ac:dyDescent="0.2">
      <c r="A103" s="33"/>
      <c r="C103" s="34"/>
      <c r="D103" s="35"/>
      <c r="E103" s="34"/>
      <c r="F103" s="35"/>
      <c r="G103" s="34"/>
      <c r="H103" s="35"/>
      <c r="I103" s="34"/>
      <c r="J103" s="35"/>
      <c r="K103" s="34"/>
      <c r="L103" s="35"/>
      <c r="M103" s="34"/>
    </row>
    <row r="104" spans="1:13" ht="22.5" x14ac:dyDescent="0.2">
      <c r="A104" s="33"/>
      <c r="C104" s="34"/>
      <c r="D104" s="35"/>
      <c r="E104" s="34"/>
      <c r="F104" s="35"/>
      <c r="G104" s="34"/>
      <c r="H104" s="35"/>
      <c r="I104" s="34"/>
      <c r="J104" s="35"/>
      <c r="K104" s="34"/>
      <c r="L104" s="35"/>
      <c r="M104" s="34"/>
    </row>
    <row r="105" spans="1:13" ht="22.5" x14ac:dyDescent="0.2">
      <c r="A105" s="33"/>
      <c r="C105" s="34"/>
      <c r="D105" s="35"/>
      <c r="E105" s="34"/>
      <c r="F105" s="35"/>
      <c r="G105" s="34"/>
      <c r="H105" s="35"/>
      <c r="I105" s="34"/>
      <c r="J105" s="35"/>
      <c r="K105" s="34"/>
      <c r="L105" s="35"/>
      <c r="M105" s="34"/>
    </row>
    <row r="106" spans="1:13" ht="22.5" x14ac:dyDescent="0.2">
      <c r="A106" s="33"/>
      <c r="C106" s="34"/>
      <c r="D106" s="35"/>
      <c r="E106" s="34"/>
      <c r="F106" s="35"/>
      <c r="G106" s="34"/>
      <c r="H106" s="35"/>
      <c r="I106" s="34"/>
      <c r="J106" s="35"/>
      <c r="K106" s="34"/>
      <c r="L106" s="35"/>
      <c r="M106" s="34"/>
    </row>
    <row r="107" spans="1:13" ht="22.5" x14ac:dyDescent="0.2">
      <c r="A107" s="33"/>
      <c r="C107" s="34"/>
      <c r="D107" s="35"/>
      <c r="E107" s="34"/>
      <c r="F107" s="35"/>
      <c r="G107" s="34"/>
      <c r="H107" s="35"/>
      <c r="I107" s="34"/>
      <c r="J107" s="35"/>
      <c r="K107" s="34"/>
      <c r="L107" s="35"/>
      <c r="M107" s="34"/>
    </row>
    <row r="108" spans="1:13" ht="22.5" x14ac:dyDescent="0.2">
      <c r="A108" s="33"/>
      <c r="C108" s="34"/>
      <c r="D108" s="35"/>
      <c r="E108" s="34"/>
      <c r="F108" s="35"/>
      <c r="G108" s="34"/>
      <c r="H108" s="35"/>
      <c r="I108" s="34"/>
      <c r="J108" s="35"/>
      <c r="K108" s="34"/>
      <c r="L108" s="35"/>
      <c r="M108" s="34"/>
    </row>
    <row r="109" spans="1:13" ht="22.5" x14ac:dyDescent="0.2">
      <c r="A109" s="33"/>
      <c r="C109" s="34"/>
      <c r="D109" s="35"/>
      <c r="E109" s="34"/>
      <c r="F109" s="35"/>
      <c r="G109" s="34"/>
      <c r="H109" s="35"/>
      <c r="I109" s="34"/>
      <c r="J109" s="35"/>
      <c r="K109" s="34"/>
      <c r="L109" s="35"/>
      <c r="M109" s="34"/>
    </row>
    <row r="110" spans="1:13" ht="22.5" x14ac:dyDescent="0.2">
      <c r="A110" s="33"/>
      <c r="C110" s="34"/>
      <c r="D110" s="35"/>
      <c r="E110" s="34"/>
      <c r="F110" s="35"/>
      <c r="G110" s="34"/>
      <c r="H110" s="35"/>
      <c r="I110" s="34"/>
      <c r="J110" s="35"/>
      <c r="K110" s="34"/>
      <c r="L110" s="35"/>
      <c r="M110" s="34"/>
    </row>
    <row r="111" spans="1:13" ht="22.5" x14ac:dyDescent="0.2">
      <c r="A111" s="33"/>
      <c r="C111" s="34"/>
      <c r="D111" s="35"/>
      <c r="E111" s="34"/>
      <c r="F111" s="35"/>
      <c r="G111" s="34"/>
      <c r="H111" s="35"/>
      <c r="I111" s="34"/>
      <c r="J111" s="35"/>
      <c r="K111" s="34"/>
      <c r="L111" s="35"/>
      <c r="M111" s="34"/>
    </row>
    <row r="112" spans="1:13" ht="22.5" x14ac:dyDescent="0.2">
      <c r="A112" s="33"/>
      <c r="C112" s="34"/>
      <c r="D112" s="35"/>
      <c r="E112" s="34"/>
      <c r="F112" s="35"/>
      <c r="G112" s="34"/>
      <c r="H112" s="35"/>
      <c r="I112" s="34"/>
      <c r="J112" s="35"/>
      <c r="K112" s="34"/>
      <c r="L112" s="35"/>
      <c r="M112" s="34"/>
    </row>
    <row r="113" spans="1:13" ht="22.5" x14ac:dyDescent="0.2">
      <c r="A113" s="33"/>
      <c r="C113" s="34"/>
      <c r="D113" s="35"/>
      <c r="E113" s="34"/>
      <c r="F113" s="35"/>
      <c r="G113" s="34"/>
      <c r="H113" s="35"/>
      <c r="I113" s="34"/>
      <c r="J113" s="35"/>
      <c r="K113" s="34"/>
      <c r="L113" s="35"/>
      <c r="M113" s="34"/>
    </row>
    <row r="114" spans="1:13" ht="22.5" x14ac:dyDescent="0.2">
      <c r="A114" s="33"/>
      <c r="C114" s="34"/>
      <c r="D114" s="35"/>
      <c r="E114" s="34"/>
      <c r="F114" s="35"/>
      <c r="G114" s="34"/>
      <c r="H114" s="35"/>
      <c r="I114" s="34"/>
      <c r="J114" s="35"/>
      <c r="K114" s="34"/>
      <c r="L114" s="35"/>
      <c r="M114" s="34"/>
    </row>
    <row r="115" spans="1:13" ht="22.5" x14ac:dyDescent="0.2">
      <c r="A115" s="33"/>
      <c r="C115" s="34"/>
      <c r="D115" s="35"/>
      <c r="E115" s="34"/>
      <c r="F115" s="35"/>
      <c r="G115" s="34"/>
      <c r="H115" s="35"/>
      <c r="I115" s="34"/>
      <c r="J115" s="35"/>
      <c r="K115" s="34"/>
      <c r="L115" s="35"/>
      <c r="M115" s="34"/>
    </row>
    <row r="116" spans="1:13" ht="22.5" x14ac:dyDescent="0.2">
      <c r="A116" s="33"/>
      <c r="C116" s="34"/>
      <c r="D116" s="35"/>
      <c r="E116" s="34"/>
      <c r="F116" s="35"/>
      <c r="G116" s="34"/>
      <c r="H116" s="35"/>
      <c r="I116" s="34"/>
      <c r="J116" s="35"/>
      <c r="K116" s="34"/>
      <c r="L116" s="35"/>
      <c r="M116" s="34"/>
    </row>
    <row r="117" spans="1:13" ht="22.5" x14ac:dyDescent="0.2">
      <c r="A117" s="33"/>
      <c r="C117" s="34"/>
      <c r="D117" s="35"/>
      <c r="E117" s="34"/>
      <c r="F117" s="35"/>
      <c r="G117" s="34"/>
      <c r="H117" s="35"/>
      <c r="I117" s="34"/>
      <c r="J117" s="35"/>
      <c r="K117" s="34"/>
      <c r="L117" s="35"/>
      <c r="M117" s="34"/>
    </row>
    <row r="118" spans="1:13" ht="22.5" x14ac:dyDescent="0.2">
      <c r="A118" s="33"/>
      <c r="C118" s="34"/>
      <c r="D118" s="35"/>
      <c r="E118" s="34"/>
      <c r="F118" s="35"/>
      <c r="G118" s="34"/>
      <c r="H118" s="35"/>
      <c r="I118" s="34"/>
      <c r="J118" s="35"/>
      <c r="K118" s="34"/>
      <c r="L118" s="35"/>
      <c r="M118" s="34"/>
    </row>
    <row r="119" spans="1:13" ht="22.5" x14ac:dyDescent="0.2">
      <c r="A119" s="33"/>
      <c r="C119" s="34"/>
      <c r="D119" s="35"/>
      <c r="E119" s="34"/>
      <c r="F119" s="35"/>
      <c r="G119" s="34"/>
      <c r="H119" s="35"/>
      <c r="I119" s="34"/>
      <c r="J119" s="35"/>
      <c r="K119" s="34"/>
      <c r="L119" s="35"/>
      <c r="M119" s="34"/>
    </row>
    <row r="120" spans="1:13" ht="22.5" x14ac:dyDescent="0.2">
      <c r="A120" s="33"/>
      <c r="C120" s="34"/>
      <c r="D120" s="35"/>
      <c r="E120" s="34"/>
      <c r="F120" s="35"/>
      <c r="G120" s="34"/>
      <c r="H120" s="35"/>
      <c r="I120" s="34"/>
      <c r="J120" s="35"/>
      <c r="K120" s="34"/>
      <c r="L120" s="35"/>
      <c r="M120" s="34"/>
    </row>
    <row r="121" spans="1:13" ht="22.5" x14ac:dyDescent="0.2">
      <c r="A121" s="33"/>
      <c r="C121" s="34"/>
      <c r="D121" s="35"/>
      <c r="E121" s="34"/>
      <c r="F121" s="35"/>
      <c r="G121" s="34"/>
      <c r="H121" s="35"/>
      <c r="I121" s="34"/>
      <c r="J121" s="35"/>
      <c r="K121" s="34"/>
      <c r="L121" s="35"/>
      <c r="M121" s="34"/>
    </row>
    <row r="122" spans="1:13" ht="22.5" x14ac:dyDescent="0.2">
      <c r="A122" s="33"/>
      <c r="C122" s="34"/>
      <c r="D122" s="35"/>
      <c r="E122" s="34"/>
      <c r="F122" s="35"/>
      <c r="G122" s="34"/>
      <c r="H122" s="35"/>
      <c r="I122" s="34"/>
      <c r="J122" s="35"/>
      <c r="K122" s="34"/>
      <c r="L122" s="35"/>
      <c r="M122" s="34"/>
    </row>
    <row r="123" spans="1:13" ht="22.5" x14ac:dyDescent="0.2">
      <c r="A123" s="33"/>
      <c r="C123" s="34"/>
      <c r="D123" s="35"/>
      <c r="E123" s="34"/>
      <c r="F123" s="35"/>
      <c r="G123" s="34"/>
      <c r="H123" s="35"/>
      <c r="I123" s="34"/>
      <c r="J123" s="35"/>
      <c r="K123" s="34"/>
      <c r="L123" s="35"/>
      <c r="M123" s="34"/>
    </row>
    <row r="124" spans="1:13" ht="22.5" x14ac:dyDescent="0.2">
      <c r="A124" s="33"/>
      <c r="C124" s="34"/>
      <c r="D124" s="35"/>
      <c r="E124" s="34"/>
      <c r="F124" s="35"/>
      <c r="G124" s="34"/>
      <c r="H124" s="35"/>
      <c r="I124" s="34"/>
      <c r="J124" s="35"/>
      <c r="K124" s="34"/>
      <c r="L124" s="35"/>
      <c r="M124" s="34"/>
    </row>
    <row r="125" spans="1:13" ht="22.5" x14ac:dyDescent="0.2">
      <c r="A125" s="33"/>
      <c r="C125" s="34"/>
      <c r="D125" s="35"/>
      <c r="E125" s="34"/>
      <c r="F125" s="35"/>
      <c r="G125" s="34"/>
      <c r="H125" s="35"/>
      <c r="I125" s="34"/>
      <c r="J125" s="35"/>
      <c r="K125" s="34"/>
      <c r="L125" s="35"/>
      <c r="M125" s="34"/>
    </row>
    <row r="126" spans="1:13" ht="22.5" x14ac:dyDescent="0.2">
      <c r="A126" s="33"/>
      <c r="C126" s="34"/>
      <c r="D126" s="35"/>
      <c r="E126" s="34"/>
      <c r="F126" s="35"/>
      <c r="G126" s="34"/>
      <c r="H126" s="35"/>
      <c r="I126" s="34"/>
      <c r="J126" s="35"/>
      <c r="K126" s="34"/>
      <c r="L126" s="35"/>
      <c r="M126" s="34"/>
    </row>
    <row r="127" spans="1:13" ht="22.5" x14ac:dyDescent="0.2">
      <c r="A127" s="33"/>
      <c r="C127" s="34"/>
      <c r="D127" s="35"/>
      <c r="E127" s="34"/>
      <c r="F127" s="35"/>
      <c r="G127" s="34"/>
      <c r="H127" s="35"/>
      <c r="I127" s="34"/>
      <c r="J127" s="35"/>
      <c r="K127" s="34"/>
      <c r="L127" s="35"/>
      <c r="M127" s="34"/>
    </row>
    <row r="128" spans="1:13" ht="22.5" x14ac:dyDescent="0.2">
      <c r="A128" s="33"/>
      <c r="C128" s="34"/>
      <c r="D128" s="35"/>
      <c r="E128" s="34"/>
      <c r="F128" s="35"/>
      <c r="G128" s="34"/>
      <c r="H128" s="35"/>
      <c r="I128" s="34"/>
      <c r="J128" s="35"/>
      <c r="K128" s="34"/>
      <c r="L128" s="35"/>
      <c r="M128" s="34"/>
    </row>
    <row r="129" spans="1:13" ht="22.5" x14ac:dyDescent="0.2">
      <c r="A129" s="33"/>
      <c r="C129" s="34"/>
      <c r="D129" s="35"/>
      <c r="E129" s="34"/>
      <c r="F129" s="35"/>
      <c r="G129" s="34"/>
      <c r="H129" s="35"/>
      <c r="I129" s="34"/>
      <c r="J129" s="35"/>
      <c r="K129" s="34"/>
      <c r="L129" s="35"/>
      <c r="M129" s="34"/>
    </row>
    <row r="130" spans="1:13" ht="22.5" x14ac:dyDescent="0.2">
      <c r="A130" s="33"/>
      <c r="C130" s="34"/>
      <c r="D130" s="35"/>
      <c r="E130" s="34"/>
      <c r="F130" s="35"/>
      <c r="G130" s="34"/>
      <c r="H130" s="35"/>
      <c r="I130" s="34"/>
      <c r="J130" s="35"/>
      <c r="K130" s="34"/>
      <c r="L130" s="35"/>
      <c r="M130" s="34"/>
    </row>
    <row r="131" spans="1:13" ht="22.5" x14ac:dyDescent="0.2">
      <c r="A131" s="33"/>
      <c r="C131" s="34"/>
      <c r="D131" s="35"/>
      <c r="E131" s="34"/>
      <c r="F131" s="35"/>
      <c r="G131" s="34"/>
      <c r="H131" s="35"/>
      <c r="I131" s="34"/>
      <c r="J131" s="35"/>
      <c r="K131" s="34"/>
      <c r="L131" s="35"/>
      <c r="M131" s="34"/>
    </row>
    <row r="132" spans="1:13" ht="22.5" x14ac:dyDescent="0.2">
      <c r="A132" s="33"/>
      <c r="C132" s="34"/>
      <c r="D132" s="35"/>
      <c r="E132" s="34"/>
      <c r="F132" s="35"/>
      <c r="G132" s="34"/>
      <c r="H132" s="35"/>
      <c r="I132" s="34"/>
      <c r="J132" s="35"/>
      <c r="K132" s="34"/>
      <c r="L132" s="35"/>
      <c r="M132" s="34"/>
    </row>
    <row r="133" spans="1:13" ht="22.5" x14ac:dyDescent="0.2">
      <c r="A133" s="33"/>
      <c r="C133" s="34"/>
      <c r="D133" s="35"/>
      <c r="E133" s="34"/>
      <c r="F133" s="35"/>
      <c r="G133" s="34"/>
      <c r="H133" s="35"/>
      <c r="I133" s="34"/>
      <c r="J133" s="35"/>
      <c r="K133" s="34"/>
      <c r="L133" s="35"/>
      <c r="M133" s="34"/>
    </row>
    <row r="134" spans="1:13" ht="22.5" x14ac:dyDescent="0.2">
      <c r="A134" s="33"/>
      <c r="C134" s="34"/>
      <c r="D134" s="35"/>
      <c r="E134" s="34"/>
      <c r="F134" s="35"/>
      <c r="G134" s="34"/>
      <c r="H134" s="35"/>
      <c r="I134" s="34"/>
      <c r="J134" s="35"/>
      <c r="K134" s="34"/>
      <c r="L134" s="35"/>
      <c r="M134" s="34"/>
    </row>
    <row r="135" spans="1:13" ht="22.5" x14ac:dyDescent="0.2">
      <c r="A135" s="33"/>
      <c r="C135" s="34"/>
      <c r="D135" s="35"/>
      <c r="E135" s="34"/>
      <c r="F135" s="35"/>
      <c r="G135" s="34"/>
      <c r="H135" s="35"/>
      <c r="I135" s="34"/>
      <c r="J135" s="35"/>
      <c r="K135" s="34"/>
      <c r="L135" s="35"/>
      <c r="M135" s="34"/>
    </row>
    <row r="136" spans="1:13" ht="22.5" x14ac:dyDescent="0.2">
      <c r="A136" s="33"/>
      <c r="C136" s="34"/>
      <c r="D136" s="35"/>
      <c r="E136" s="34"/>
      <c r="F136" s="35"/>
      <c r="G136" s="34"/>
      <c r="H136" s="35"/>
      <c r="I136" s="34"/>
      <c r="J136" s="35"/>
      <c r="K136" s="34"/>
      <c r="L136" s="35"/>
      <c r="M136" s="34"/>
    </row>
    <row r="137" spans="1:13" ht="22.5" x14ac:dyDescent="0.2">
      <c r="A137" s="33"/>
      <c r="C137" s="34"/>
      <c r="D137" s="35"/>
      <c r="E137" s="34"/>
      <c r="F137" s="35"/>
      <c r="G137" s="34"/>
      <c r="H137" s="35"/>
      <c r="I137" s="34"/>
      <c r="J137" s="35"/>
      <c r="K137" s="34"/>
      <c r="L137" s="35"/>
      <c r="M137" s="34"/>
    </row>
    <row r="138" spans="1:13" ht="22.5" x14ac:dyDescent="0.2">
      <c r="A138" s="33"/>
      <c r="C138" s="34"/>
      <c r="D138" s="35"/>
      <c r="E138" s="34"/>
      <c r="F138" s="35"/>
      <c r="G138" s="34"/>
      <c r="H138" s="35"/>
      <c r="I138" s="34"/>
      <c r="J138" s="35"/>
      <c r="K138" s="34"/>
      <c r="L138" s="35"/>
      <c r="M138" s="34"/>
    </row>
    <row r="139" spans="1:13" ht="22.5" x14ac:dyDescent="0.2">
      <c r="A139" s="33"/>
      <c r="C139" s="34"/>
      <c r="D139" s="35"/>
      <c r="E139" s="34"/>
      <c r="F139" s="35"/>
      <c r="G139" s="34"/>
      <c r="H139" s="35"/>
      <c r="I139" s="34"/>
      <c r="J139" s="35"/>
      <c r="K139" s="34"/>
      <c r="L139" s="35"/>
      <c r="M139" s="34"/>
    </row>
    <row r="140" spans="1:13" ht="22.5" x14ac:dyDescent="0.2">
      <c r="A140" s="33"/>
      <c r="C140" s="34"/>
      <c r="D140" s="35"/>
      <c r="E140" s="34"/>
      <c r="F140" s="35"/>
      <c r="G140" s="34"/>
      <c r="H140" s="35"/>
      <c r="I140" s="34"/>
      <c r="J140" s="35"/>
      <c r="K140" s="34"/>
      <c r="L140" s="35"/>
      <c r="M140" s="34"/>
    </row>
    <row r="141" spans="1:13" ht="22.5" x14ac:dyDescent="0.2">
      <c r="A141" s="33"/>
      <c r="C141" s="34"/>
      <c r="D141" s="35"/>
      <c r="E141" s="34"/>
      <c r="F141" s="35"/>
      <c r="G141" s="34"/>
      <c r="H141" s="35"/>
      <c r="I141" s="34"/>
      <c r="J141" s="35"/>
      <c r="K141" s="34"/>
      <c r="L141" s="35"/>
      <c r="M141" s="34"/>
    </row>
    <row r="142" spans="1:13" ht="22.5" x14ac:dyDescent="0.2">
      <c r="A142" s="33"/>
      <c r="C142" s="34"/>
      <c r="D142" s="35"/>
      <c r="E142" s="34"/>
      <c r="F142" s="35"/>
      <c r="G142" s="34"/>
      <c r="H142" s="35"/>
      <c r="I142" s="34"/>
      <c r="J142" s="35"/>
      <c r="K142" s="34"/>
      <c r="L142" s="35"/>
      <c r="M142" s="34"/>
    </row>
    <row r="143" spans="1:13" ht="22.5" x14ac:dyDescent="0.2">
      <c r="A143" s="33"/>
      <c r="C143" s="34"/>
      <c r="D143" s="35"/>
      <c r="E143" s="34"/>
      <c r="F143" s="35"/>
      <c r="G143" s="34"/>
      <c r="H143" s="35"/>
      <c r="I143" s="34"/>
      <c r="J143" s="35"/>
      <c r="K143" s="34"/>
      <c r="L143" s="35"/>
      <c r="M143" s="34"/>
    </row>
    <row r="144" spans="1:13" ht="22.5" x14ac:dyDescent="0.2">
      <c r="A144" s="33"/>
      <c r="C144" s="34"/>
      <c r="D144" s="35"/>
      <c r="E144" s="34"/>
      <c r="F144" s="35"/>
      <c r="G144" s="34"/>
      <c r="H144" s="35"/>
      <c r="I144" s="34"/>
      <c r="J144" s="35"/>
      <c r="K144" s="34"/>
      <c r="L144" s="35"/>
      <c r="M144" s="34"/>
    </row>
    <row r="145" spans="1:13" ht="22.5" x14ac:dyDescent="0.2">
      <c r="A145" s="33"/>
      <c r="C145" s="34"/>
      <c r="D145" s="35"/>
      <c r="E145" s="34"/>
      <c r="F145" s="35"/>
      <c r="G145" s="34"/>
      <c r="H145" s="35"/>
      <c r="I145" s="34"/>
      <c r="J145" s="35"/>
      <c r="K145" s="34"/>
      <c r="L145" s="35"/>
      <c r="M145" s="34"/>
    </row>
    <row r="146" spans="1:13" ht="22.5" x14ac:dyDescent="0.2">
      <c r="A146" s="33"/>
      <c r="C146" s="34"/>
      <c r="D146" s="35"/>
      <c r="E146" s="34"/>
      <c r="F146" s="35"/>
      <c r="G146" s="34"/>
      <c r="H146" s="35"/>
      <c r="I146" s="34"/>
      <c r="J146" s="35"/>
      <c r="K146" s="34"/>
      <c r="L146" s="35"/>
      <c r="M146" s="34"/>
    </row>
    <row r="147" spans="1:13" ht="22.5" x14ac:dyDescent="0.2">
      <c r="A147" s="33"/>
      <c r="C147" s="34"/>
      <c r="D147" s="35"/>
      <c r="E147" s="34"/>
      <c r="F147" s="35"/>
      <c r="G147" s="34"/>
      <c r="H147" s="35"/>
      <c r="I147" s="34"/>
      <c r="J147" s="35"/>
      <c r="K147" s="34"/>
      <c r="L147" s="35"/>
      <c r="M147" s="34"/>
    </row>
    <row r="148" spans="1:13" ht="22.5" x14ac:dyDescent="0.2">
      <c r="A148" s="33"/>
      <c r="C148" s="34"/>
      <c r="D148" s="35"/>
      <c r="E148" s="34"/>
      <c r="F148" s="35"/>
      <c r="G148" s="34"/>
      <c r="H148" s="35"/>
      <c r="I148" s="34"/>
      <c r="J148" s="35"/>
      <c r="K148" s="34"/>
      <c r="L148" s="35"/>
      <c r="M148" s="34"/>
    </row>
    <row r="149" spans="1:13" ht="22.5" x14ac:dyDescent="0.2">
      <c r="A149" s="33"/>
      <c r="C149" s="34"/>
      <c r="D149" s="35"/>
      <c r="E149" s="34"/>
      <c r="F149" s="35"/>
      <c r="G149" s="34"/>
      <c r="H149" s="35"/>
      <c r="I149" s="34"/>
      <c r="J149" s="35"/>
      <c r="K149" s="34"/>
      <c r="L149" s="35"/>
      <c r="M149" s="34"/>
    </row>
    <row r="150" spans="1:13" ht="22.5" x14ac:dyDescent="0.2">
      <c r="A150" s="33"/>
      <c r="C150" s="34"/>
      <c r="D150" s="35"/>
      <c r="E150" s="34"/>
      <c r="F150" s="35"/>
      <c r="G150" s="34"/>
      <c r="H150" s="35"/>
      <c r="I150" s="34"/>
      <c r="J150" s="35"/>
      <c r="K150" s="34"/>
      <c r="L150" s="35"/>
      <c r="M150" s="34"/>
    </row>
    <row r="151" spans="1:13" ht="22.5" x14ac:dyDescent="0.2">
      <c r="A151" s="33"/>
      <c r="C151" s="34"/>
      <c r="D151" s="35"/>
      <c r="E151" s="34"/>
      <c r="F151" s="35"/>
      <c r="G151" s="34"/>
      <c r="H151" s="35"/>
      <c r="I151" s="34"/>
      <c r="J151" s="35"/>
      <c r="K151" s="34"/>
      <c r="L151" s="35"/>
      <c r="M151" s="34"/>
    </row>
    <row r="152" spans="1:13" ht="22.5" x14ac:dyDescent="0.2">
      <c r="A152" s="33"/>
      <c r="C152" s="34"/>
      <c r="D152" s="35"/>
      <c r="E152" s="34"/>
      <c r="F152" s="35"/>
      <c r="G152" s="34"/>
      <c r="H152" s="35"/>
      <c r="I152" s="34"/>
      <c r="J152" s="35"/>
      <c r="K152" s="34"/>
      <c r="L152" s="35"/>
      <c r="M152" s="34"/>
    </row>
    <row r="153" spans="1:13" ht="22.5" x14ac:dyDescent="0.2">
      <c r="A153" s="33"/>
      <c r="C153" s="34"/>
      <c r="D153" s="35"/>
      <c r="E153" s="34"/>
      <c r="F153" s="35"/>
      <c r="G153" s="34"/>
      <c r="H153" s="35"/>
      <c r="I153" s="34"/>
      <c r="J153" s="35"/>
      <c r="K153" s="34"/>
      <c r="L153" s="35"/>
      <c r="M153" s="34"/>
    </row>
    <row r="154" spans="1:13" ht="22.5" x14ac:dyDescent="0.2">
      <c r="A154" s="33"/>
      <c r="C154" s="34"/>
      <c r="D154" s="35"/>
      <c r="E154" s="34"/>
      <c r="F154" s="35"/>
      <c r="G154" s="34"/>
      <c r="H154" s="35"/>
      <c r="I154" s="34"/>
      <c r="J154" s="35"/>
      <c r="K154" s="34"/>
      <c r="L154" s="35"/>
      <c r="M154" s="34"/>
    </row>
    <row r="155" spans="1:13" ht="22.5" x14ac:dyDescent="0.2">
      <c r="A155" s="33"/>
      <c r="C155" s="34"/>
      <c r="D155" s="35"/>
      <c r="E155" s="34"/>
      <c r="F155" s="35"/>
      <c r="G155" s="34"/>
      <c r="H155" s="35"/>
      <c r="I155" s="34"/>
      <c r="J155" s="35"/>
      <c r="K155" s="34"/>
      <c r="L155" s="35"/>
      <c r="M155" s="34"/>
    </row>
    <row r="156" spans="1:13" ht="22.5" x14ac:dyDescent="0.2">
      <c r="A156" s="33"/>
      <c r="C156" s="34"/>
      <c r="D156" s="35"/>
      <c r="E156" s="34"/>
      <c r="F156" s="35"/>
      <c r="G156" s="34"/>
      <c r="H156" s="35"/>
      <c r="I156" s="34"/>
      <c r="J156" s="35"/>
      <c r="K156" s="34"/>
      <c r="L156" s="35"/>
      <c r="M156" s="34"/>
    </row>
    <row r="157" spans="1:13" ht="22.5" x14ac:dyDescent="0.2">
      <c r="A157" s="33"/>
      <c r="C157" s="34"/>
      <c r="D157" s="35"/>
      <c r="E157" s="34"/>
      <c r="F157" s="35"/>
      <c r="G157" s="34"/>
      <c r="H157" s="35"/>
      <c r="I157" s="34"/>
      <c r="J157" s="35"/>
      <c r="K157" s="34"/>
      <c r="L157" s="35"/>
      <c r="M157" s="34"/>
    </row>
    <row r="158" spans="1:13" ht="22.5" x14ac:dyDescent="0.2">
      <c r="A158" s="33"/>
      <c r="C158" s="34"/>
      <c r="D158" s="35"/>
      <c r="E158" s="34"/>
      <c r="F158" s="35"/>
      <c r="G158" s="34"/>
      <c r="H158" s="35"/>
      <c r="I158" s="34"/>
      <c r="J158" s="35"/>
      <c r="K158" s="34"/>
      <c r="L158" s="35"/>
      <c r="M158" s="34"/>
    </row>
    <row r="159" spans="1:13" ht="22.5" x14ac:dyDescent="0.2">
      <c r="A159" s="33"/>
      <c r="C159" s="34"/>
      <c r="D159" s="35"/>
      <c r="E159" s="34"/>
      <c r="F159" s="35"/>
      <c r="G159" s="34"/>
      <c r="H159" s="35"/>
      <c r="I159" s="34"/>
      <c r="J159" s="35"/>
      <c r="K159" s="34"/>
      <c r="L159" s="35"/>
      <c r="M159" s="34"/>
    </row>
    <row r="160" spans="1:13" ht="22.5" x14ac:dyDescent="0.2">
      <c r="A160" s="33"/>
      <c r="C160" s="34"/>
      <c r="D160" s="35"/>
      <c r="E160" s="34"/>
      <c r="F160" s="35"/>
      <c r="G160" s="34"/>
      <c r="H160" s="35"/>
      <c r="I160" s="34"/>
      <c r="J160" s="35"/>
      <c r="K160" s="34"/>
      <c r="L160" s="35"/>
      <c r="M160" s="34"/>
    </row>
    <row r="161" spans="1:13" ht="22.5" x14ac:dyDescent="0.2">
      <c r="A161" s="33"/>
      <c r="C161" s="34"/>
      <c r="D161" s="35"/>
      <c r="E161" s="34"/>
      <c r="F161" s="35"/>
      <c r="G161" s="34"/>
      <c r="H161" s="35"/>
      <c r="I161" s="34"/>
      <c r="J161" s="35"/>
      <c r="K161" s="34"/>
      <c r="L161" s="35"/>
      <c r="M161" s="34"/>
    </row>
    <row r="162" spans="1:13" ht="22.5" x14ac:dyDescent="0.2">
      <c r="A162" s="33"/>
      <c r="C162" s="34"/>
      <c r="D162" s="35"/>
      <c r="E162" s="34"/>
      <c r="F162" s="35"/>
      <c r="G162" s="34"/>
      <c r="H162" s="35"/>
      <c r="I162" s="34"/>
      <c r="J162" s="35"/>
      <c r="K162" s="34"/>
      <c r="L162" s="35"/>
      <c r="M162" s="34"/>
    </row>
    <row r="163" spans="1:13" ht="22.5" x14ac:dyDescent="0.2">
      <c r="A163" s="33"/>
      <c r="C163" s="34"/>
      <c r="D163" s="35"/>
      <c r="E163" s="34"/>
      <c r="F163" s="35"/>
      <c r="G163" s="34"/>
      <c r="H163" s="35"/>
      <c r="I163" s="34"/>
      <c r="J163" s="35"/>
      <c r="K163" s="34"/>
      <c r="L163" s="35"/>
      <c r="M163" s="34"/>
    </row>
    <row r="164" spans="1:13" ht="22.5" x14ac:dyDescent="0.2">
      <c r="A164" s="33"/>
      <c r="C164" s="34"/>
      <c r="D164" s="35"/>
      <c r="E164" s="34"/>
      <c r="F164" s="35"/>
      <c r="G164" s="34"/>
      <c r="H164" s="35"/>
      <c r="I164" s="34"/>
      <c r="J164" s="35"/>
      <c r="K164" s="34"/>
      <c r="L164" s="35"/>
      <c r="M164" s="34"/>
    </row>
    <row r="165" spans="1:13" ht="22.5" x14ac:dyDescent="0.2">
      <c r="A165" s="33"/>
      <c r="C165" s="34"/>
      <c r="D165" s="35"/>
      <c r="E165" s="34"/>
      <c r="F165" s="35"/>
      <c r="G165" s="34"/>
      <c r="H165" s="35"/>
      <c r="I165" s="34"/>
      <c r="J165" s="35"/>
      <c r="K165" s="34"/>
      <c r="L165" s="35"/>
      <c r="M165" s="34"/>
    </row>
    <row r="166" spans="1:13" ht="22.5" x14ac:dyDescent="0.2">
      <c r="A166" s="33"/>
      <c r="C166" s="34"/>
      <c r="D166" s="35"/>
      <c r="E166" s="34"/>
      <c r="F166" s="35"/>
      <c r="G166" s="34"/>
      <c r="H166" s="35"/>
      <c r="I166" s="34"/>
      <c r="J166" s="35"/>
      <c r="K166" s="34"/>
      <c r="L166" s="35"/>
      <c r="M166" s="34"/>
    </row>
    <row r="167" spans="1:13" ht="22.5" x14ac:dyDescent="0.2">
      <c r="A167" s="33"/>
      <c r="C167" s="34"/>
      <c r="D167" s="35"/>
      <c r="E167" s="34"/>
      <c r="F167" s="35"/>
      <c r="G167" s="34"/>
      <c r="H167" s="35"/>
      <c r="I167" s="34"/>
      <c r="J167" s="35"/>
      <c r="K167" s="34"/>
      <c r="L167" s="35"/>
      <c r="M167" s="34"/>
    </row>
    <row r="168" spans="1:13" ht="22.5" x14ac:dyDescent="0.2">
      <c r="A168" s="33"/>
      <c r="C168" s="34"/>
      <c r="D168" s="35"/>
      <c r="E168" s="34"/>
      <c r="F168" s="35"/>
      <c r="G168" s="34"/>
      <c r="H168" s="35"/>
      <c r="I168" s="34"/>
      <c r="J168" s="35"/>
      <c r="K168" s="34"/>
      <c r="L168" s="35"/>
      <c r="M168" s="34"/>
    </row>
    <row r="169" spans="1:13" ht="22.5" x14ac:dyDescent="0.2">
      <c r="A169" s="33"/>
      <c r="C169" s="34"/>
      <c r="D169" s="35"/>
      <c r="E169" s="34"/>
      <c r="F169" s="35"/>
      <c r="G169" s="34"/>
      <c r="H169" s="35"/>
      <c r="I169" s="34"/>
      <c r="J169" s="35"/>
      <c r="K169" s="34"/>
      <c r="L169" s="35"/>
      <c r="M169" s="34"/>
    </row>
    <row r="170" spans="1:13" ht="22.5" x14ac:dyDescent="0.2">
      <c r="A170" s="33"/>
      <c r="C170" s="34"/>
      <c r="D170" s="35"/>
      <c r="E170" s="34"/>
      <c r="F170" s="35"/>
      <c r="G170" s="34"/>
      <c r="H170" s="35"/>
      <c r="I170" s="34"/>
      <c r="J170" s="35"/>
      <c r="K170" s="34"/>
      <c r="L170" s="35"/>
      <c r="M170" s="34"/>
    </row>
    <row r="171" spans="1:13" ht="23.25" thickBot="1" x14ac:dyDescent="0.25">
      <c r="A171" s="33"/>
      <c r="C171" s="34"/>
      <c r="D171" s="35"/>
      <c r="E171" s="34"/>
      <c r="F171" s="35"/>
      <c r="G171" s="34"/>
      <c r="H171" s="35"/>
      <c r="I171" s="34"/>
      <c r="J171" s="35"/>
      <c r="K171" s="34"/>
      <c r="L171" s="35"/>
      <c r="M171" s="34"/>
    </row>
  </sheetData>
  <mergeCells count="8">
    <mergeCell ref="A7:A8"/>
    <mergeCell ref="C7:G7"/>
    <mergeCell ref="I7:M7"/>
    <mergeCell ref="A1:M1"/>
    <mergeCell ref="A2:M2"/>
    <mergeCell ref="A3:M3"/>
    <mergeCell ref="A5:M5"/>
    <mergeCell ref="C6:M6"/>
  </mergeCells>
  <pageMargins left="0.39" right="0.39" top="0.39" bottom="0.39" header="0" footer="0"/>
  <pageSetup scale="42" fitToHeight="0" orientation="landscape" r:id="rId1"/>
  <rowBreaks count="1" manualBreakCount="1">
    <brk id="11" max="1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6"/>
  <sheetViews>
    <sheetView rightToLeft="1" view="pageBreakPreview" zoomScale="80" zoomScaleNormal="100" zoomScaleSheetLayoutView="80" workbookViewId="0">
      <selection activeCell="A15" sqref="A15:XFD16"/>
    </sheetView>
  </sheetViews>
  <sheetFormatPr defaultColWidth="8.85546875" defaultRowHeight="12.75" x14ac:dyDescent="0.2"/>
  <cols>
    <col min="1" max="1" width="39" style="29" customWidth="1"/>
    <col min="2" max="2" width="1.42578125" style="29" customWidth="1"/>
    <col min="3" max="3" width="27.42578125" style="29" customWidth="1"/>
    <col min="4" max="4" width="1.42578125" style="29" customWidth="1"/>
    <col min="5" max="5" width="26.28515625" style="29" customWidth="1"/>
    <col min="6" max="6" width="1.42578125" style="29" customWidth="1"/>
    <col min="7" max="7" width="24.140625" style="29" customWidth="1"/>
    <col min="8" max="8" width="1.42578125" style="29" customWidth="1"/>
    <col min="9" max="9" width="24.140625" style="29" customWidth="1"/>
    <col min="10" max="10" width="1.42578125" style="29" customWidth="1"/>
    <col min="11" max="11" width="24.140625" style="29" customWidth="1"/>
    <col min="12" max="12" width="1.42578125" style="29" customWidth="1"/>
    <col min="13" max="13" width="24.140625" style="29" customWidth="1"/>
    <col min="14" max="14" width="1.42578125" style="29" customWidth="1"/>
    <col min="15" max="16384" width="8.85546875" style="29"/>
  </cols>
  <sheetData>
    <row r="1" spans="1:13" ht="40.5" customHeight="1" x14ac:dyDescent="0.2">
      <c r="A1" s="189" t="str">
        <f>درآمد!A1</f>
        <v>صندوق سرمایه‌گذاری بخشی افق دماوند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13" ht="40.5" customHeight="1" x14ac:dyDescent="0.2">
      <c r="A2" s="189" t="str">
        <f>درآمد!A2</f>
        <v>صورت وضعیت درآمدها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</row>
    <row r="3" spans="1:13" ht="40.5" customHeight="1" x14ac:dyDescent="0.2">
      <c r="A3" s="189" t="str">
        <f>درآمد!A3</f>
        <v>دوره یک ماهه منتهی به 30 مهر 1405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</row>
    <row r="4" spans="1:13" ht="40.5" customHeight="1" x14ac:dyDescent="0.2"/>
    <row r="5" spans="1:13" ht="40.5" customHeight="1" x14ac:dyDescent="0.2">
      <c r="A5" s="180" t="s">
        <v>71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</row>
    <row r="6" spans="1:13" ht="40.5" customHeight="1" x14ac:dyDescent="0.2">
      <c r="A6" s="48"/>
      <c r="B6" s="48"/>
      <c r="C6" s="188" t="s">
        <v>52</v>
      </c>
      <c r="D6" s="188"/>
      <c r="E6" s="188"/>
      <c r="F6" s="188"/>
      <c r="G6" s="188"/>
      <c r="H6" s="188"/>
      <c r="I6" s="188"/>
      <c r="J6" s="188"/>
      <c r="K6" s="188"/>
      <c r="L6" s="188"/>
      <c r="M6" s="188"/>
    </row>
    <row r="7" spans="1:13" ht="40.5" customHeight="1" thickBot="1" x14ac:dyDescent="0.4">
      <c r="A7" s="190" t="s">
        <v>30</v>
      </c>
      <c r="C7" s="191" t="str">
        <f>'درآمد سود اوراق'!C7</f>
        <v>طی مهر ماه</v>
      </c>
      <c r="D7" s="191"/>
      <c r="E7" s="191"/>
      <c r="F7" s="191"/>
      <c r="G7" s="191"/>
      <c r="H7" s="32"/>
      <c r="I7" s="191" t="str">
        <f>'درآمد سود اوراق'!I7</f>
        <v>از ابتدای سال مالی تا پایان مهر ماه</v>
      </c>
      <c r="J7" s="191"/>
      <c r="K7" s="191"/>
      <c r="L7" s="191"/>
      <c r="M7" s="191"/>
    </row>
    <row r="8" spans="1:13" ht="40.5" customHeight="1" thickBot="1" x14ac:dyDescent="0.4">
      <c r="A8" s="191"/>
      <c r="C8" s="31" t="s">
        <v>46</v>
      </c>
      <c r="D8" s="32"/>
      <c r="E8" s="31" t="s">
        <v>44</v>
      </c>
      <c r="F8" s="32"/>
      <c r="G8" s="31" t="s">
        <v>47</v>
      </c>
      <c r="H8" s="32"/>
      <c r="I8" s="31" t="s">
        <v>46</v>
      </c>
      <c r="J8" s="32"/>
      <c r="K8" s="31" t="s">
        <v>44</v>
      </c>
      <c r="L8" s="32"/>
      <c r="M8" s="31" t="s">
        <v>47</v>
      </c>
    </row>
    <row r="9" spans="1:13" ht="40.5" customHeight="1" x14ac:dyDescent="0.2">
      <c r="A9" s="33" t="s">
        <v>55</v>
      </c>
      <c r="C9" s="34">
        <v>17404</v>
      </c>
      <c r="D9" s="35"/>
      <c r="E9" s="34">
        <v>0</v>
      </c>
      <c r="F9" s="35"/>
      <c r="G9" s="34">
        <f>C9+E9</f>
        <v>17404</v>
      </c>
      <c r="H9" s="35"/>
      <c r="I9" s="34">
        <v>1550657</v>
      </c>
      <c r="J9" s="35"/>
      <c r="K9" s="34">
        <v>0</v>
      </c>
      <c r="L9" s="35"/>
      <c r="M9" s="34">
        <f>I9+K9</f>
        <v>1550657</v>
      </c>
    </row>
    <row r="10" spans="1:13" ht="40.5" customHeight="1" x14ac:dyDescent="0.2">
      <c r="A10" s="33" t="s">
        <v>54</v>
      </c>
      <c r="C10" s="34">
        <v>0</v>
      </c>
      <c r="D10" s="35"/>
      <c r="E10" s="34">
        <v>0</v>
      </c>
      <c r="F10" s="35"/>
      <c r="G10" s="34">
        <f>C10+E10</f>
        <v>0</v>
      </c>
      <c r="H10" s="35"/>
      <c r="I10" s="34">
        <v>245778</v>
      </c>
      <c r="J10" s="35"/>
      <c r="K10" s="34">
        <v>0</v>
      </c>
      <c r="L10" s="35"/>
      <c r="M10" s="34">
        <f>I10+K10</f>
        <v>245778</v>
      </c>
    </row>
    <row r="11" spans="1:13" ht="40.5" customHeight="1" x14ac:dyDescent="0.2">
      <c r="A11" s="33" t="s">
        <v>100</v>
      </c>
      <c r="C11" s="34">
        <v>11181</v>
      </c>
      <c r="D11" s="35"/>
      <c r="E11" s="34">
        <v>0</v>
      </c>
      <c r="F11" s="35"/>
      <c r="G11" s="34">
        <f>C11+E11</f>
        <v>11181</v>
      </c>
      <c r="H11" s="35"/>
      <c r="I11" s="34">
        <v>25601</v>
      </c>
      <c r="J11" s="35"/>
      <c r="K11" s="34">
        <v>0</v>
      </c>
      <c r="L11" s="35"/>
      <c r="M11" s="34">
        <f>I11+K11</f>
        <v>25601</v>
      </c>
    </row>
    <row r="12" spans="1:13" ht="40.5" customHeight="1" thickBot="1" x14ac:dyDescent="0.25">
      <c r="A12" s="33" t="s">
        <v>156</v>
      </c>
      <c r="C12" s="36">
        <v>0</v>
      </c>
      <c r="D12" s="35"/>
      <c r="E12" s="36">
        <v>0</v>
      </c>
      <c r="F12" s="35"/>
      <c r="G12" s="36">
        <f>C12+E12</f>
        <v>0</v>
      </c>
      <c r="H12" s="35"/>
      <c r="I12" s="36">
        <v>2045</v>
      </c>
      <c r="J12" s="35"/>
      <c r="K12" s="36">
        <v>0</v>
      </c>
      <c r="L12" s="35"/>
      <c r="M12" s="36">
        <f>I12+K12</f>
        <v>2045</v>
      </c>
    </row>
    <row r="13" spans="1:13" ht="40.5" customHeight="1" thickBot="1" x14ac:dyDescent="0.25">
      <c r="A13" s="37"/>
      <c r="C13" s="47">
        <f>SUM(C9:C12)</f>
        <v>28585</v>
      </c>
      <c r="D13" s="39"/>
      <c r="E13" s="47">
        <f>SUM(E9:E12)</f>
        <v>0</v>
      </c>
      <c r="F13" s="39"/>
      <c r="G13" s="47">
        <f>SUM(G9:G12)</f>
        <v>28585</v>
      </c>
      <c r="H13" s="39"/>
      <c r="I13" s="47">
        <f>SUM(I9:I12)</f>
        <v>1824081</v>
      </c>
      <c r="J13" s="39"/>
      <c r="K13" s="47">
        <f>SUM(K9:K12)</f>
        <v>0</v>
      </c>
      <c r="L13" s="39"/>
      <c r="M13" s="47">
        <f>SUM(M9:M12)</f>
        <v>1824081</v>
      </c>
    </row>
    <row r="14" spans="1:13" ht="13.5" thickTop="1" x14ac:dyDescent="0.2"/>
    <row r="15" spans="1:13" ht="22.5" hidden="1" x14ac:dyDescent="0.2">
      <c r="C15" s="34">
        <f>'2-3'!C14</f>
        <v>28585</v>
      </c>
      <c r="D15" s="34"/>
      <c r="E15" s="34">
        <v>0</v>
      </c>
      <c r="F15" s="34"/>
      <c r="G15" s="34">
        <f>C15+E15</f>
        <v>28585</v>
      </c>
      <c r="H15" s="34"/>
      <c r="I15" s="34">
        <f>'2-3'!G14</f>
        <v>1824081</v>
      </c>
      <c r="J15" s="34"/>
      <c r="K15" s="34">
        <v>0</v>
      </c>
      <c r="L15" s="34"/>
      <c r="M15" s="34">
        <f>I15+K15</f>
        <v>1824081</v>
      </c>
    </row>
    <row r="16" spans="1:13" ht="22.5" hidden="1" x14ac:dyDescent="0.2">
      <c r="C16" s="34">
        <f>C15-C13</f>
        <v>0</v>
      </c>
      <c r="D16" s="34"/>
      <c r="E16" s="34"/>
      <c r="F16" s="34"/>
      <c r="G16" s="34">
        <f>G15-G13</f>
        <v>0</v>
      </c>
      <c r="H16" s="34"/>
      <c r="I16" s="34">
        <f>I15-I13</f>
        <v>0</v>
      </c>
      <c r="J16" s="34"/>
      <c r="K16" s="34"/>
      <c r="L16" s="34"/>
      <c r="M16" s="34">
        <f>M15-M13</f>
        <v>0</v>
      </c>
    </row>
  </sheetData>
  <sortState xmlns:xlrd2="http://schemas.microsoft.com/office/spreadsheetml/2017/richdata2" ref="A9:M12">
    <sortCondition descending="1" ref="M9:M12"/>
  </sortState>
  <mergeCells count="8">
    <mergeCell ref="A1:M1"/>
    <mergeCell ref="A2:M2"/>
    <mergeCell ref="A3:M3"/>
    <mergeCell ref="A5:M5"/>
    <mergeCell ref="A7:A8"/>
    <mergeCell ref="C7:G7"/>
    <mergeCell ref="I7:M7"/>
    <mergeCell ref="C6:M6"/>
  </mergeCells>
  <pageMargins left="0.39" right="0.39" top="0.39" bottom="0.39" header="0" footer="0"/>
  <pageSetup scale="66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W94"/>
  <sheetViews>
    <sheetView rightToLeft="1" view="pageBreakPreview" zoomScale="64" zoomScaleNormal="100" zoomScaleSheetLayoutView="64" workbookViewId="0">
      <selection activeCell="A81" sqref="A81:XFD82"/>
    </sheetView>
  </sheetViews>
  <sheetFormatPr defaultColWidth="9.140625" defaultRowHeight="15.75" x14ac:dyDescent="0.4"/>
  <cols>
    <col min="1" max="1" width="54.85546875" style="118" customWidth="1"/>
    <col min="2" max="2" width="1.42578125" style="118" customWidth="1"/>
    <col min="3" max="3" width="38" style="118" customWidth="1"/>
    <col min="4" max="4" width="1.42578125" style="118" customWidth="1"/>
    <col min="5" max="5" width="36.42578125" style="118" customWidth="1"/>
    <col min="6" max="6" width="1.42578125" style="118" customWidth="1"/>
    <col min="7" max="7" width="35.140625" style="118" customWidth="1"/>
    <col min="8" max="8" width="1.42578125" style="118" customWidth="1"/>
    <col min="9" max="9" width="40" style="118" bestFit="1" customWidth="1"/>
    <col min="10" max="10" width="1.42578125" style="118" customWidth="1"/>
    <col min="11" max="11" width="38.140625" style="118" customWidth="1"/>
    <col min="12" max="12" width="1.42578125" style="118" customWidth="1"/>
    <col min="13" max="13" width="38.28515625" style="118" customWidth="1"/>
    <col min="14" max="14" width="1.42578125" style="118" customWidth="1"/>
    <col min="15" max="15" width="39.5703125" style="118" customWidth="1"/>
    <col min="16" max="16" width="1.42578125" style="118" customWidth="1"/>
    <col min="17" max="17" width="40" style="118" bestFit="1" customWidth="1"/>
    <col min="18" max="18" width="1.42578125" style="118" customWidth="1"/>
    <col min="19" max="19" width="0.28515625" style="118" customWidth="1"/>
    <col min="20" max="21" width="17.85546875" style="118" hidden="1" customWidth="1"/>
    <col min="22" max="22" width="22.28515625" style="118" hidden="1" customWidth="1"/>
    <col min="23" max="23" width="21.140625" style="118" hidden="1" customWidth="1"/>
    <col min="24" max="25" width="0" style="118" hidden="1" customWidth="1"/>
    <col min="26" max="26" width="26.7109375" style="118" customWidth="1"/>
    <col min="27" max="16384" width="9.140625" style="118"/>
  </cols>
  <sheetData>
    <row r="1" spans="1:18" ht="45" customHeight="1" x14ac:dyDescent="0.75">
      <c r="A1" s="152" t="str">
        <f>درآمد!A1</f>
        <v>صندوق سرمایه‌گذاری بخشی افق دماوند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17"/>
    </row>
    <row r="2" spans="1:18" ht="45" customHeight="1" x14ac:dyDescent="0.4">
      <c r="A2" s="152" t="str">
        <f>درآمد!A2</f>
        <v>صورت وضعیت درآمدها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19"/>
    </row>
    <row r="3" spans="1:18" ht="45" customHeight="1" x14ac:dyDescent="0.4">
      <c r="A3" s="152" t="str">
        <f>درآمد!A3</f>
        <v>دوره یک ماهه منتهی به 30 مهر 1405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19"/>
    </row>
    <row r="4" spans="1:18" ht="45" customHeight="1" x14ac:dyDescent="0.6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</row>
    <row r="5" spans="1:18" ht="45" customHeight="1" x14ac:dyDescent="0.4">
      <c r="A5" s="153" t="s">
        <v>220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21"/>
    </row>
    <row r="6" spans="1:18" ht="45" customHeight="1" x14ac:dyDescent="0.85">
      <c r="A6" s="122"/>
      <c r="B6" s="122"/>
      <c r="C6" s="192" t="s">
        <v>52</v>
      </c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21"/>
    </row>
    <row r="7" spans="1:18" ht="45" customHeight="1" thickBot="1" x14ac:dyDescent="0.65">
      <c r="A7" s="184" t="s">
        <v>30</v>
      </c>
      <c r="B7" s="120"/>
      <c r="C7" s="154" t="str">
        <f>'سود سپرده بانکی'!C7</f>
        <v>طی مهر ماه</v>
      </c>
      <c r="D7" s="154"/>
      <c r="E7" s="154"/>
      <c r="F7" s="154"/>
      <c r="G7" s="154"/>
      <c r="H7" s="154"/>
      <c r="I7" s="154"/>
      <c r="J7" s="123"/>
      <c r="K7" s="154" t="str">
        <f>'سود سپرده بانکی'!I7</f>
        <v>از ابتدای سال مالی تا پایان مهر ماه</v>
      </c>
      <c r="L7" s="154"/>
      <c r="M7" s="154"/>
      <c r="N7" s="154"/>
      <c r="O7" s="154"/>
      <c r="P7" s="154"/>
      <c r="Q7" s="154"/>
      <c r="R7" s="124"/>
    </row>
    <row r="8" spans="1:18" ht="45" customHeight="1" thickBot="1" x14ac:dyDescent="0.7">
      <c r="A8" s="185"/>
      <c r="B8" s="120"/>
      <c r="C8" s="125" t="s">
        <v>5</v>
      </c>
      <c r="D8" s="126"/>
      <c r="E8" s="125" t="s">
        <v>7</v>
      </c>
      <c r="F8" s="126"/>
      <c r="G8" s="125" t="s">
        <v>48</v>
      </c>
      <c r="H8" s="126"/>
      <c r="I8" s="103" t="s">
        <v>63</v>
      </c>
      <c r="J8" s="126"/>
      <c r="K8" s="125" t="s">
        <v>5</v>
      </c>
      <c r="L8" s="126"/>
      <c r="M8" s="125" t="s">
        <v>7</v>
      </c>
      <c r="N8" s="126"/>
      <c r="O8" s="125" t="s">
        <v>48</v>
      </c>
      <c r="P8" s="126"/>
      <c r="Q8" s="103" t="s">
        <v>63</v>
      </c>
      <c r="R8" s="124"/>
    </row>
    <row r="9" spans="1:18" ht="45" customHeight="1" x14ac:dyDescent="0.6">
      <c r="A9" s="129" t="s">
        <v>16</v>
      </c>
      <c r="B9" s="120"/>
      <c r="C9" s="107">
        <v>43698480</v>
      </c>
      <c r="D9" s="107"/>
      <c r="E9" s="107">
        <v>692903838178</v>
      </c>
      <c r="F9" s="107"/>
      <c r="G9" s="107">
        <v>-541906254914</v>
      </c>
      <c r="H9" s="107"/>
      <c r="I9" s="107">
        <f t="shared" ref="I9:I46" si="0">E9+G9</f>
        <v>150997583264</v>
      </c>
      <c r="J9" s="107"/>
      <c r="K9" s="107">
        <v>43698480</v>
      </c>
      <c r="L9" s="107"/>
      <c r="M9" s="107">
        <v>692903838178</v>
      </c>
      <c r="N9" s="107"/>
      <c r="O9" s="107">
        <v>-383387064285</v>
      </c>
      <c r="P9" s="107"/>
      <c r="Q9" s="107">
        <f t="shared" ref="Q9:Q46" si="1">M9+O9</f>
        <v>309516773893</v>
      </c>
      <c r="R9" s="124"/>
    </row>
    <row r="10" spans="1:18" ht="45" customHeight="1" x14ac:dyDescent="0.6">
      <c r="A10" s="129" t="s">
        <v>104</v>
      </c>
      <c r="B10" s="120"/>
      <c r="C10" s="107">
        <v>20512437</v>
      </c>
      <c r="D10" s="107"/>
      <c r="E10" s="107">
        <v>286379033378</v>
      </c>
      <c r="F10" s="107"/>
      <c r="G10" s="107">
        <v>-203131681102</v>
      </c>
      <c r="H10" s="107"/>
      <c r="I10" s="107">
        <f t="shared" si="0"/>
        <v>83247352276</v>
      </c>
      <c r="J10" s="107"/>
      <c r="K10" s="107">
        <v>20512437</v>
      </c>
      <c r="L10" s="107"/>
      <c r="M10" s="107">
        <v>286379033378</v>
      </c>
      <c r="N10" s="107"/>
      <c r="O10" s="107">
        <v>-79108395963</v>
      </c>
      <c r="P10" s="107"/>
      <c r="Q10" s="107">
        <f t="shared" si="1"/>
        <v>207270637415</v>
      </c>
      <c r="R10" s="124"/>
    </row>
    <row r="11" spans="1:18" ht="45" customHeight="1" x14ac:dyDescent="0.6">
      <c r="A11" s="129" t="s">
        <v>103</v>
      </c>
      <c r="B11" s="120"/>
      <c r="C11" s="107">
        <v>14019999</v>
      </c>
      <c r="D11" s="107"/>
      <c r="E11" s="107">
        <v>401906829139</v>
      </c>
      <c r="F11" s="107"/>
      <c r="G11" s="107">
        <v>-337010600794</v>
      </c>
      <c r="H11" s="107"/>
      <c r="I11" s="107">
        <f t="shared" si="0"/>
        <v>64896228345</v>
      </c>
      <c r="J11" s="107"/>
      <c r="K11" s="107">
        <v>14019999</v>
      </c>
      <c r="L11" s="107"/>
      <c r="M11" s="107">
        <v>401906829139</v>
      </c>
      <c r="N11" s="107"/>
      <c r="O11" s="107">
        <v>-209117989174</v>
      </c>
      <c r="P11" s="107"/>
      <c r="Q11" s="107">
        <f t="shared" si="1"/>
        <v>192788839965</v>
      </c>
      <c r="R11" s="124"/>
    </row>
    <row r="12" spans="1:18" ht="45" customHeight="1" x14ac:dyDescent="0.6">
      <c r="A12" s="129" t="s">
        <v>102</v>
      </c>
      <c r="B12" s="120"/>
      <c r="C12" s="107">
        <v>8493126</v>
      </c>
      <c r="D12" s="107"/>
      <c r="E12" s="107">
        <v>376708093880</v>
      </c>
      <c r="F12" s="107"/>
      <c r="G12" s="107">
        <v>-403140095938</v>
      </c>
      <c r="H12" s="107"/>
      <c r="I12" s="107">
        <f t="shared" si="0"/>
        <v>-26432002058</v>
      </c>
      <c r="J12" s="107"/>
      <c r="K12" s="107">
        <v>8493126</v>
      </c>
      <c r="L12" s="107"/>
      <c r="M12" s="107">
        <v>376708093880</v>
      </c>
      <c r="N12" s="107"/>
      <c r="O12" s="107">
        <v>-216594378955</v>
      </c>
      <c r="P12" s="107"/>
      <c r="Q12" s="107">
        <f t="shared" si="1"/>
        <v>160113714925</v>
      </c>
      <c r="R12" s="124"/>
    </row>
    <row r="13" spans="1:18" ht="45" customHeight="1" x14ac:dyDescent="0.6">
      <c r="A13" s="129" t="s">
        <v>108</v>
      </c>
      <c r="B13" s="120"/>
      <c r="C13" s="107">
        <v>4723562</v>
      </c>
      <c r="D13" s="107"/>
      <c r="E13" s="107">
        <v>164468544698</v>
      </c>
      <c r="F13" s="107"/>
      <c r="G13" s="107">
        <v>-137049036484</v>
      </c>
      <c r="H13" s="107"/>
      <c r="I13" s="107">
        <f t="shared" si="0"/>
        <v>27419508214</v>
      </c>
      <c r="J13" s="107"/>
      <c r="K13" s="107">
        <v>4723562</v>
      </c>
      <c r="L13" s="107"/>
      <c r="M13" s="107">
        <v>164468544698</v>
      </c>
      <c r="N13" s="107"/>
      <c r="O13" s="107">
        <v>-80021492648</v>
      </c>
      <c r="P13" s="107"/>
      <c r="Q13" s="107">
        <f t="shared" si="1"/>
        <v>84447052050</v>
      </c>
      <c r="R13" s="124"/>
    </row>
    <row r="14" spans="1:18" ht="45" customHeight="1" x14ac:dyDescent="0.6">
      <c r="A14" s="129" t="s">
        <v>17</v>
      </c>
      <c r="B14" s="120"/>
      <c r="C14" s="107">
        <v>10376585</v>
      </c>
      <c r="D14" s="107"/>
      <c r="E14" s="107">
        <v>371493173846</v>
      </c>
      <c r="F14" s="107"/>
      <c r="G14" s="107">
        <v>-361502130873</v>
      </c>
      <c r="H14" s="107"/>
      <c r="I14" s="107">
        <f t="shared" si="0"/>
        <v>9991042973</v>
      </c>
      <c r="J14" s="107"/>
      <c r="K14" s="107">
        <v>10376585</v>
      </c>
      <c r="L14" s="107"/>
      <c r="M14" s="107">
        <v>371493173846</v>
      </c>
      <c r="N14" s="107"/>
      <c r="O14" s="107">
        <v>-291723642917</v>
      </c>
      <c r="P14" s="107"/>
      <c r="Q14" s="107">
        <f t="shared" si="1"/>
        <v>79769530929</v>
      </c>
      <c r="R14" s="124"/>
    </row>
    <row r="15" spans="1:18" ht="45" customHeight="1" x14ac:dyDescent="0.6">
      <c r="A15" s="129" t="s">
        <v>14</v>
      </c>
      <c r="B15" s="120"/>
      <c r="C15" s="107">
        <v>4578968</v>
      </c>
      <c r="D15" s="107"/>
      <c r="E15" s="107">
        <v>194328599133</v>
      </c>
      <c r="F15" s="107"/>
      <c r="G15" s="107">
        <v>-233769392270</v>
      </c>
      <c r="H15" s="107"/>
      <c r="I15" s="107">
        <f t="shared" si="0"/>
        <v>-39440793137</v>
      </c>
      <c r="J15" s="107"/>
      <c r="K15" s="107">
        <v>4578968</v>
      </c>
      <c r="L15" s="107"/>
      <c r="M15" s="107">
        <v>194328599133</v>
      </c>
      <c r="N15" s="107"/>
      <c r="O15" s="107">
        <v>-131695147414</v>
      </c>
      <c r="P15" s="107"/>
      <c r="Q15" s="107">
        <f t="shared" si="1"/>
        <v>62633451719</v>
      </c>
      <c r="R15" s="124"/>
    </row>
    <row r="16" spans="1:18" ht="45" customHeight="1" x14ac:dyDescent="0.6">
      <c r="A16" s="129" t="s">
        <v>105</v>
      </c>
      <c r="B16" s="120"/>
      <c r="C16" s="107">
        <v>5343</v>
      </c>
      <c r="D16" s="107"/>
      <c r="E16" s="107">
        <v>191246743584</v>
      </c>
      <c r="F16" s="107"/>
      <c r="G16" s="107">
        <v>-169339716936</v>
      </c>
      <c r="H16" s="107"/>
      <c r="I16" s="107">
        <f t="shared" si="0"/>
        <v>21907026648</v>
      </c>
      <c r="J16" s="107"/>
      <c r="K16" s="107">
        <v>5343</v>
      </c>
      <c r="L16" s="107"/>
      <c r="M16" s="107">
        <v>191246743584</v>
      </c>
      <c r="N16" s="107"/>
      <c r="O16" s="107">
        <v>-134986482541</v>
      </c>
      <c r="P16" s="107"/>
      <c r="Q16" s="107">
        <f t="shared" si="1"/>
        <v>56260261043</v>
      </c>
      <c r="R16" s="124"/>
    </row>
    <row r="17" spans="1:18" ht="45" customHeight="1" x14ac:dyDescent="0.6">
      <c r="A17" s="129" t="s">
        <v>109</v>
      </c>
      <c r="B17" s="120"/>
      <c r="C17" s="107">
        <v>8749078</v>
      </c>
      <c r="D17" s="107"/>
      <c r="E17" s="107">
        <v>119196275919</v>
      </c>
      <c r="F17" s="107"/>
      <c r="G17" s="107">
        <v>-92964018169</v>
      </c>
      <c r="H17" s="107"/>
      <c r="I17" s="107">
        <f t="shared" si="0"/>
        <v>26232257750</v>
      </c>
      <c r="J17" s="107"/>
      <c r="K17" s="107">
        <v>8749078</v>
      </c>
      <c r="L17" s="107"/>
      <c r="M17" s="107">
        <v>119196275919</v>
      </c>
      <c r="N17" s="107"/>
      <c r="O17" s="107">
        <v>-63499067080</v>
      </c>
      <c r="P17" s="107"/>
      <c r="Q17" s="107">
        <f t="shared" si="1"/>
        <v>55697208839</v>
      </c>
      <c r="R17" s="124"/>
    </row>
    <row r="18" spans="1:18" ht="45" customHeight="1" x14ac:dyDescent="0.6">
      <c r="A18" s="129" t="s">
        <v>107</v>
      </c>
      <c r="B18" s="120"/>
      <c r="C18" s="107">
        <v>36955535</v>
      </c>
      <c r="D18" s="107"/>
      <c r="E18" s="107">
        <v>105315862947</v>
      </c>
      <c r="F18" s="107"/>
      <c r="G18" s="107">
        <v>-92985999418</v>
      </c>
      <c r="H18" s="107"/>
      <c r="I18" s="107">
        <f t="shared" si="0"/>
        <v>12329863529</v>
      </c>
      <c r="J18" s="107"/>
      <c r="K18" s="107">
        <v>36955535</v>
      </c>
      <c r="L18" s="107"/>
      <c r="M18" s="107">
        <v>105315862947</v>
      </c>
      <c r="N18" s="107"/>
      <c r="O18" s="107">
        <v>-54587815490</v>
      </c>
      <c r="P18" s="107"/>
      <c r="Q18" s="107">
        <f t="shared" si="1"/>
        <v>50728047457</v>
      </c>
      <c r="R18" s="124"/>
    </row>
    <row r="19" spans="1:18" ht="45" customHeight="1" x14ac:dyDescent="0.6">
      <c r="A19" s="129" t="s">
        <v>101</v>
      </c>
      <c r="B19" s="120"/>
      <c r="C19" s="107">
        <v>28797871</v>
      </c>
      <c r="D19" s="107"/>
      <c r="E19" s="107">
        <v>392052614632</v>
      </c>
      <c r="F19" s="107"/>
      <c r="G19" s="107">
        <v>-354946529356</v>
      </c>
      <c r="H19" s="107"/>
      <c r="I19" s="107">
        <f t="shared" si="0"/>
        <v>37106085276</v>
      </c>
      <c r="J19" s="107"/>
      <c r="K19" s="107">
        <v>28797871</v>
      </c>
      <c r="L19" s="107"/>
      <c r="M19" s="107">
        <v>392052614632</v>
      </c>
      <c r="N19" s="107"/>
      <c r="O19" s="107">
        <v>-347443467313</v>
      </c>
      <c r="P19" s="107"/>
      <c r="Q19" s="107">
        <f t="shared" si="1"/>
        <v>44609147319</v>
      </c>
      <c r="R19" s="124"/>
    </row>
    <row r="20" spans="1:18" ht="45" customHeight="1" x14ac:dyDescent="0.6">
      <c r="A20" s="129" t="s">
        <v>112</v>
      </c>
      <c r="B20" s="120"/>
      <c r="C20" s="107">
        <v>1110000</v>
      </c>
      <c r="D20" s="107"/>
      <c r="E20" s="107">
        <v>88212703773</v>
      </c>
      <c r="F20" s="107"/>
      <c r="G20" s="107">
        <v>-63945684920</v>
      </c>
      <c r="H20" s="107"/>
      <c r="I20" s="107">
        <f t="shared" si="0"/>
        <v>24267018853</v>
      </c>
      <c r="J20" s="107"/>
      <c r="K20" s="107">
        <v>1110000</v>
      </c>
      <c r="L20" s="107"/>
      <c r="M20" s="107">
        <v>88212703773</v>
      </c>
      <c r="N20" s="107"/>
      <c r="O20" s="107">
        <v>-45215636796</v>
      </c>
      <c r="P20" s="107"/>
      <c r="Q20" s="107">
        <f t="shared" si="1"/>
        <v>42997066977</v>
      </c>
      <c r="R20" s="124"/>
    </row>
    <row r="21" spans="1:18" ht="45" customHeight="1" x14ac:dyDescent="0.6">
      <c r="A21" s="129" t="s">
        <v>15</v>
      </c>
      <c r="B21" s="120"/>
      <c r="C21" s="107">
        <v>5054099</v>
      </c>
      <c r="D21" s="107"/>
      <c r="E21" s="107">
        <v>92527318531</v>
      </c>
      <c r="F21" s="107"/>
      <c r="G21" s="107">
        <v>-83482840777</v>
      </c>
      <c r="H21" s="107"/>
      <c r="I21" s="107">
        <f t="shared" si="0"/>
        <v>9044477754</v>
      </c>
      <c r="J21" s="107"/>
      <c r="K21" s="107">
        <v>5054099</v>
      </c>
      <c r="L21" s="107"/>
      <c r="M21" s="107">
        <v>92527318531</v>
      </c>
      <c r="N21" s="107"/>
      <c r="O21" s="107">
        <v>-50752111845</v>
      </c>
      <c r="P21" s="107"/>
      <c r="Q21" s="107">
        <f t="shared" si="1"/>
        <v>41775206686</v>
      </c>
      <c r="R21" s="124"/>
    </row>
    <row r="22" spans="1:18" ht="45" customHeight="1" x14ac:dyDescent="0.6">
      <c r="A22" s="129" t="s">
        <v>114</v>
      </c>
      <c r="B22" s="120"/>
      <c r="C22" s="107">
        <v>1440000</v>
      </c>
      <c r="D22" s="107"/>
      <c r="E22" s="107">
        <v>69471601056</v>
      </c>
      <c r="F22" s="107"/>
      <c r="G22" s="107">
        <v>-55625862384</v>
      </c>
      <c r="H22" s="107"/>
      <c r="I22" s="107">
        <f t="shared" si="0"/>
        <v>13845738672</v>
      </c>
      <c r="J22" s="107"/>
      <c r="K22" s="107">
        <v>1440000</v>
      </c>
      <c r="L22" s="107"/>
      <c r="M22" s="107">
        <v>69471601056</v>
      </c>
      <c r="N22" s="107"/>
      <c r="O22" s="107">
        <v>-30382175314</v>
      </c>
      <c r="P22" s="107"/>
      <c r="Q22" s="107">
        <f t="shared" si="1"/>
        <v>39089425742</v>
      </c>
      <c r="R22" s="124"/>
    </row>
    <row r="23" spans="1:18" ht="45" customHeight="1" x14ac:dyDescent="0.6">
      <c r="A23" s="129" t="s">
        <v>110</v>
      </c>
      <c r="B23" s="120"/>
      <c r="C23" s="107">
        <v>1599644</v>
      </c>
      <c r="D23" s="107"/>
      <c r="E23" s="107">
        <v>92665333534</v>
      </c>
      <c r="F23" s="107"/>
      <c r="G23" s="107">
        <v>-71129256238</v>
      </c>
      <c r="H23" s="107"/>
      <c r="I23" s="107">
        <f t="shared" si="0"/>
        <v>21536077296</v>
      </c>
      <c r="J23" s="107"/>
      <c r="K23" s="107">
        <v>1599644</v>
      </c>
      <c r="L23" s="107"/>
      <c r="M23" s="107">
        <v>92665333534</v>
      </c>
      <c r="N23" s="107"/>
      <c r="O23" s="107">
        <v>-56110303889</v>
      </c>
      <c r="P23" s="107"/>
      <c r="Q23" s="107">
        <f t="shared" si="1"/>
        <v>36555029645</v>
      </c>
      <c r="R23" s="124"/>
    </row>
    <row r="24" spans="1:18" ht="45" customHeight="1" x14ac:dyDescent="0.6">
      <c r="A24" s="129" t="s">
        <v>116</v>
      </c>
      <c r="B24" s="120"/>
      <c r="C24" s="107">
        <v>3144957</v>
      </c>
      <c r="D24" s="107"/>
      <c r="E24" s="107">
        <v>53425467778</v>
      </c>
      <c r="F24" s="107"/>
      <c r="G24" s="107">
        <v>-34826414743</v>
      </c>
      <c r="H24" s="107"/>
      <c r="I24" s="107">
        <f t="shared" si="0"/>
        <v>18599053035</v>
      </c>
      <c r="J24" s="107"/>
      <c r="K24" s="107">
        <v>3144957</v>
      </c>
      <c r="L24" s="107"/>
      <c r="M24" s="107">
        <v>53425467778</v>
      </c>
      <c r="N24" s="107"/>
      <c r="O24" s="107">
        <v>-18865105706</v>
      </c>
      <c r="P24" s="107"/>
      <c r="Q24" s="107">
        <f t="shared" si="1"/>
        <v>34560362072</v>
      </c>
      <c r="R24" s="124"/>
    </row>
    <row r="25" spans="1:18" ht="45" customHeight="1" x14ac:dyDescent="0.6">
      <c r="A25" s="129" t="s">
        <v>119</v>
      </c>
      <c r="B25" s="120"/>
      <c r="C25" s="107">
        <v>3114035</v>
      </c>
      <c r="D25" s="107"/>
      <c r="E25" s="107">
        <v>39984127812</v>
      </c>
      <c r="F25" s="107"/>
      <c r="G25" s="107">
        <v>-30127144217</v>
      </c>
      <c r="H25" s="107"/>
      <c r="I25" s="107">
        <f t="shared" si="0"/>
        <v>9856983595</v>
      </c>
      <c r="J25" s="107"/>
      <c r="K25" s="107">
        <v>3114035</v>
      </c>
      <c r="L25" s="107"/>
      <c r="M25" s="107">
        <v>39984127812</v>
      </c>
      <c r="N25" s="107"/>
      <c r="O25" s="107">
        <v>-10243229033</v>
      </c>
      <c r="P25" s="107"/>
      <c r="Q25" s="107">
        <f t="shared" si="1"/>
        <v>29740898779</v>
      </c>
      <c r="R25" s="124"/>
    </row>
    <row r="26" spans="1:18" ht="45" customHeight="1" x14ac:dyDescent="0.6">
      <c r="A26" s="129" t="s">
        <v>120</v>
      </c>
      <c r="B26" s="120"/>
      <c r="C26" s="107">
        <v>1043418</v>
      </c>
      <c r="D26" s="107"/>
      <c r="E26" s="107">
        <v>37024201068</v>
      </c>
      <c r="F26" s="107"/>
      <c r="G26" s="107">
        <v>-29414361083</v>
      </c>
      <c r="H26" s="107"/>
      <c r="I26" s="107">
        <f t="shared" si="0"/>
        <v>7609839985</v>
      </c>
      <c r="J26" s="107"/>
      <c r="K26" s="107">
        <v>1043418</v>
      </c>
      <c r="L26" s="107"/>
      <c r="M26" s="107">
        <v>37024201068</v>
      </c>
      <c r="N26" s="107"/>
      <c r="O26" s="107">
        <v>-12724480736</v>
      </c>
      <c r="P26" s="107"/>
      <c r="Q26" s="107">
        <f t="shared" si="1"/>
        <v>24299720332</v>
      </c>
      <c r="R26" s="124"/>
    </row>
    <row r="27" spans="1:18" ht="45" customHeight="1" x14ac:dyDescent="0.6">
      <c r="A27" s="129" t="s">
        <v>106</v>
      </c>
      <c r="B27" s="120"/>
      <c r="C27" s="107">
        <v>36749000</v>
      </c>
      <c r="D27" s="107"/>
      <c r="E27" s="107">
        <v>128721203711</v>
      </c>
      <c r="F27" s="107"/>
      <c r="G27" s="107">
        <v>-129085853014</v>
      </c>
      <c r="H27" s="107"/>
      <c r="I27" s="107">
        <f t="shared" si="0"/>
        <v>-364649303</v>
      </c>
      <c r="J27" s="107"/>
      <c r="K27" s="107">
        <v>36749000</v>
      </c>
      <c r="L27" s="107"/>
      <c r="M27" s="107">
        <v>128721203711</v>
      </c>
      <c r="N27" s="107"/>
      <c r="O27" s="107">
        <v>-105043129744</v>
      </c>
      <c r="P27" s="107"/>
      <c r="Q27" s="107">
        <f t="shared" si="1"/>
        <v>23678073967</v>
      </c>
      <c r="R27" s="124"/>
    </row>
    <row r="28" spans="1:18" ht="45" customHeight="1" x14ac:dyDescent="0.6">
      <c r="A28" s="129" t="s">
        <v>115</v>
      </c>
      <c r="B28" s="120"/>
      <c r="C28" s="107">
        <v>5775619</v>
      </c>
      <c r="D28" s="107"/>
      <c r="E28" s="107">
        <v>62181062096</v>
      </c>
      <c r="F28" s="107"/>
      <c r="G28" s="107">
        <v>-38512141685</v>
      </c>
      <c r="H28" s="107"/>
      <c r="I28" s="107">
        <f t="shared" si="0"/>
        <v>23668920411</v>
      </c>
      <c r="J28" s="107"/>
      <c r="K28" s="107">
        <v>5775619</v>
      </c>
      <c r="L28" s="107"/>
      <c r="M28" s="107">
        <v>62181062096</v>
      </c>
      <c r="N28" s="107"/>
      <c r="O28" s="107">
        <v>-39092126115</v>
      </c>
      <c r="P28" s="107"/>
      <c r="Q28" s="107">
        <f t="shared" si="1"/>
        <v>23088935981</v>
      </c>
      <c r="R28" s="124"/>
    </row>
    <row r="29" spans="1:18" ht="45" customHeight="1" x14ac:dyDescent="0.6">
      <c r="A29" s="129" t="s">
        <v>13</v>
      </c>
      <c r="B29" s="120"/>
      <c r="C29" s="107">
        <v>4905576</v>
      </c>
      <c r="D29" s="107"/>
      <c r="E29" s="107">
        <v>66102767088</v>
      </c>
      <c r="F29" s="107"/>
      <c r="G29" s="107">
        <v>-62324872432</v>
      </c>
      <c r="H29" s="107"/>
      <c r="I29" s="107">
        <f t="shared" si="0"/>
        <v>3777894656</v>
      </c>
      <c r="J29" s="107"/>
      <c r="K29" s="107">
        <v>4905576</v>
      </c>
      <c r="L29" s="107"/>
      <c r="M29" s="107">
        <v>66102767088</v>
      </c>
      <c r="N29" s="107"/>
      <c r="O29" s="107">
        <v>-43076380251</v>
      </c>
      <c r="P29" s="107"/>
      <c r="Q29" s="107">
        <f t="shared" si="1"/>
        <v>23026386837</v>
      </c>
      <c r="R29" s="124"/>
    </row>
    <row r="30" spans="1:18" ht="45" customHeight="1" x14ac:dyDescent="0.6">
      <c r="A30" s="129" t="s">
        <v>11</v>
      </c>
      <c r="B30" s="120"/>
      <c r="C30" s="107">
        <v>17860361</v>
      </c>
      <c r="D30" s="107"/>
      <c r="E30" s="107">
        <v>64331950486</v>
      </c>
      <c r="F30" s="107"/>
      <c r="G30" s="107">
        <v>-49097942224</v>
      </c>
      <c r="H30" s="107"/>
      <c r="I30" s="107">
        <f t="shared" si="0"/>
        <v>15234008262</v>
      </c>
      <c r="J30" s="107"/>
      <c r="K30" s="107">
        <v>17860361</v>
      </c>
      <c r="L30" s="107"/>
      <c r="M30" s="107">
        <v>64331950486</v>
      </c>
      <c r="N30" s="107"/>
      <c r="O30" s="107">
        <v>-42334136842</v>
      </c>
      <c r="P30" s="107"/>
      <c r="Q30" s="107">
        <f t="shared" si="1"/>
        <v>21997813644</v>
      </c>
      <c r="R30" s="124"/>
    </row>
    <row r="31" spans="1:18" ht="45" customHeight="1" x14ac:dyDescent="0.6">
      <c r="A31" s="129" t="s">
        <v>122</v>
      </c>
      <c r="B31" s="120"/>
      <c r="C31" s="107">
        <v>4121620</v>
      </c>
      <c r="D31" s="107"/>
      <c r="E31" s="107">
        <v>42615297922</v>
      </c>
      <c r="F31" s="107"/>
      <c r="G31" s="107">
        <v>-27646776771</v>
      </c>
      <c r="H31" s="107"/>
      <c r="I31" s="107">
        <f t="shared" si="0"/>
        <v>14968521151</v>
      </c>
      <c r="J31" s="107"/>
      <c r="K31" s="107">
        <v>4121620</v>
      </c>
      <c r="L31" s="107"/>
      <c r="M31" s="107">
        <v>42615297922</v>
      </c>
      <c r="N31" s="107"/>
      <c r="O31" s="107">
        <v>-21861453815</v>
      </c>
      <c r="P31" s="107"/>
      <c r="Q31" s="107">
        <f t="shared" si="1"/>
        <v>20753844107</v>
      </c>
      <c r="R31" s="124"/>
    </row>
    <row r="32" spans="1:18" ht="45" customHeight="1" x14ac:dyDescent="0.6">
      <c r="A32" s="129" t="s">
        <v>124</v>
      </c>
      <c r="B32" s="120"/>
      <c r="C32" s="107">
        <v>2983927</v>
      </c>
      <c r="D32" s="107"/>
      <c r="E32" s="107">
        <v>27328749284</v>
      </c>
      <c r="F32" s="107"/>
      <c r="G32" s="107">
        <v>-21525461245</v>
      </c>
      <c r="H32" s="107"/>
      <c r="I32" s="107">
        <f t="shared" si="0"/>
        <v>5803288039</v>
      </c>
      <c r="J32" s="107"/>
      <c r="K32" s="107">
        <v>2983927</v>
      </c>
      <c r="L32" s="107"/>
      <c r="M32" s="107">
        <v>27328749284</v>
      </c>
      <c r="N32" s="107"/>
      <c r="O32" s="107">
        <v>-12169139714</v>
      </c>
      <c r="P32" s="107"/>
      <c r="Q32" s="107">
        <f t="shared" si="1"/>
        <v>15159609570</v>
      </c>
      <c r="R32" s="124"/>
    </row>
    <row r="33" spans="1:21" ht="45" customHeight="1" x14ac:dyDescent="0.6">
      <c r="A33" s="129" t="s">
        <v>113</v>
      </c>
      <c r="B33" s="120"/>
      <c r="C33" s="107">
        <v>4200000</v>
      </c>
      <c r="D33" s="107"/>
      <c r="E33" s="107">
        <v>63638244180</v>
      </c>
      <c r="F33" s="107"/>
      <c r="G33" s="107">
        <v>-61221074460</v>
      </c>
      <c r="H33" s="107"/>
      <c r="I33" s="107">
        <f t="shared" si="0"/>
        <v>2417169720</v>
      </c>
      <c r="J33" s="107"/>
      <c r="K33" s="107">
        <v>4200000</v>
      </c>
      <c r="L33" s="107"/>
      <c r="M33" s="107">
        <v>63638244180</v>
      </c>
      <c r="N33" s="107"/>
      <c r="O33" s="107">
        <v>-48935016302</v>
      </c>
      <c r="P33" s="107"/>
      <c r="Q33" s="107">
        <f t="shared" si="1"/>
        <v>14703227878</v>
      </c>
      <c r="R33" s="124"/>
    </row>
    <row r="34" spans="1:21" ht="45" customHeight="1" x14ac:dyDescent="0.6">
      <c r="A34" s="129" t="s">
        <v>126</v>
      </c>
      <c r="B34" s="120"/>
      <c r="C34" s="107">
        <v>392907</v>
      </c>
      <c r="D34" s="107"/>
      <c r="E34" s="107">
        <v>23002319904</v>
      </c>
      <c r="F34" s="107"/>
      <c r="G34" s="107">
        <v>-16167901804</v>
      </c>
      <c r="H34" s="107"/>
      <c r="I34" s="107">
        <f t="shared" si="0"/>
        <v>6834418100</v>
      </c>
      <c r="J34" s="107"/>
      <c r="K34" s="107">
        <v>392907</v>
      </c>
      <c r="L34" s="107"/>
      <c r="M34" s="107">
        <v>23002319904</v>
      </c>
      <c r="N34" s="107"/>
      <c r="O34" s="107">
        <v>-8343214338</v>
      </c>
      <c r="P34" s="107"/>
      <c r="Q34" s="107">
        <f t="shared" si="1"/>
        <v>14659105566</v>
      </c>
      <c r="R34" s="124"/>
    </row>
    <row r="35" spans="1:21" ht="39" customHeight="1" x14ac:dyDescent="0.6">
      <c r="A35" s="129" t="s">
        <v>189</v>
      </c>
      <c r="B35" s="120"/>
      <c r="C35" s="107">
        <v>3750000</v>
      </c>
      <c r="D35" s="107"/>
      <c r="E35" s="107">
        <v>33935634000</v>
      </c>
      <c r="F35" s="107"/>
      <c r="G35" s="107">
        <v>-22283136247</v>
      </c>
      <c r="H35" s="107"/>
      <c r="I35" s="107">
        <f t="shared" si="0"/>
        <v>11652497753</v>
      </c>
      <c r="J35" s="107"/>
      <c r="K35" s="107">
        <v>3750000</v>
      </c>
      <c r="L35" s="107"/>
      <c r="M35" s="107">
        <v>33935634000</v>
      </c>
      <c r="N35" s="107"/>
      <c r="O35" s="107">
        <v>-22283136247</v>
      </c>
      <c r="P35" s="107"/>
      <c r="Q35" s="107">
        <f t="shared" si="1"/>
        <v>11652497753</v>
      </c>
      <c r="R35" s="127"/>
      <c r="T35" s="10"/>
      <c r="U35" s="10"/>
    </row>
    <row r="36" spans="1:21" ht="39" customHeight="1" x14ac:dyDescent="0.6">
      <c r="A36" s="129" t="s">
        <v>125</v>
      </c>
      <c r="B36" s="120"/>
      <c r="C36" s="107">
        <v>1761676</v>
      </c>
      <c r="D36" s="107"/>
      <c r="E36" s="107">
        <v>21938130968</v>
      </c>
      <c r="F36" s="107"/>
      <c r="G36" s="107">
        <v>-17200893126</v>
      </c>
      <c r="H36" s="107"/>
      <c r="I36" s="107">
        <f t="shared" si="0"/>
        <v>4737237842</v>
      </c>
      <c r="J36" s="107"/>
      <c r="K36" s="107">
        <v>1761676</v>
      </c>
      <c r="L36" s="107"/>
      <c r="M36" s="107">
        <v>21938130968</v>
      </c>
      <c r="N36" s="107"/>
      <c r="O36" s="107">
        <v>-10855441698</v>
      </c>
      <c r="P36" s="107"/>
      <c r="Q36" s="107">
        <f t="shared" si="1"/>
        <v>11082689270</v>
      </c>
      <c r="R36" s="127"/>
      <c r="T36" s="10"/>
      <c r="U36" s="10"/>
    </row>
    <row r="37" spans="1:21" ht="39" customHeight="1" x14ac:dyDescent="0.6">
      <c r="A37" s="129" t="s">
        <v>188</v>
      </c>
      <c r="B37" s="120"/>
      <c r="C37" s="107">
        <v>3100000</v>
      </c>
      <c r="D37" s="107"/>
      <c r="E37" s="107">
        <v>72655993940</v>
      </c>
      <c r="F37" s="107"/>
      <c r="G37" s="107">
        <v>-62390766378</v>
      </c>
      <c r="H37" s="107"/>
      <c r="I37" s="107">
        <f t="shared" si="0"/>
        <v>10265227562</v>
      </c>
      <c r="J37" s="107"/>
      <c r="K37" s="107">
        <v>3100000</v>
      </c>
      <c r="L37" s="107"/>
      <c r="M37" s="107">
        <v>72655993940</v>
      </c>
      <c r="N37" s="107"/>
      <c r="O37" s="107">
        <v>-62390766378</v>
      </c>
      <c r="P37" s="107"/>
      <c r="Q37" s="107">
        <f t="shared" si="1"/>
        <v>10265227562</v>
      </c>
      <c r="R37" s="127"/>
      <c r="T37" s="10"/>
      <c r="U37" s="10"/>
    </row>
    <row r="38" spans="1:21" ht="39" customHeight="1" x14ac:dyDescent="0.6">
      <c r="A38" s="129" t="s">
        <v>128</v>
      </c>
      <c r="B38" s="120"/>
      <c r="C38" s="107">
        <v>5144153</v>
      </c>
      <c r="D38" s="107"/>
      <c r="E38" s="107">
        <v>16589263266</v>
      </c>
      <c r="F38" s="107"/>
      <c r="G38" s="107">
        <v>-15415253865</v>
      </c>
      <c r="H38" s="107"/>
      <c r="I38" s="107">
        <f t="shared" si="0"/>
        <v>1174009401</v>
      </c>
      <c r="J38" s="107"/>
      <c r="K38" s="107">
        <v>5144153</v>
      </c>
      <c r="L38" s="107"/>
      <c r="M38" s="107">
        <v>16589263266</v>
      </c>
      <c r="N38" s="107"/>
      <c r="O38" s="107">
        <v>-7001919852</v>
      </c>
      <c r="P38" s="107"/>
      <c r="Q38" s="107">
        <f t="shared" si="1"/>
        <v>9587343414</v>
      </c>
      <c r="R38" s="127"/>
      <c r="T38" s="10"/>
      <c r="U38" s="10"/>
    </row>
    <row r="39" spans="1:21" ht="39" customHeight="1" x14ac:dyDescent="0.6">
      <c r="A39" s="129" t="s">
        <v>123</v>
      </c>
      <c r="B39" s="120"/>
      <c r="C39" s="107">
        <v>1600000</v>
      </c>
      <c r="D39" s="107"/>
      <c r="E39" s="107">
        <v>25624380480</v>
      </c>
      <c r="F39" s="107"/>
      <c r="G39" s="107">
        <v>-23115921920</v>
      </c>
      <c r="H39" s="107"/>
      <c r="I39" s="107">
        <f t="shared" si="0"/>
        <v>2508458560</v>
      </c>
      <c r="J39" s="107"/>
      <c r="K39" s="107">
        <v>1600000</v>
      </c>
      <c r="L39" s="107"/>
      <c r="M39" s="107">
        <v>25624380480</v>
      </c>
      <c r="N39" s="107"/>
      <c r="O39" s="107">
        <v>-16481222212</v>
      </c>
      <c r="P39" s="107"/>
      <c r="Q39" s="107">
        <f t="shared" si="1"/>
        <v>9143158268</v>
      </c>
      <c r="R39" s="127"/>
      <c r="T39" s="10"/>
      <c r="U39" s="10"/>
    </row>
    <row r="40" spans="1:21" ht="39" customHeight="1" x14ac:dyDescent="0.6">
      <c r="A40" s="129" t="s">
        <v>64</v>
      </c>
      <c r="B40" s="120"/>
      <c r="C40" s="107">
        <v>711001</v>
      </c>
      <c r="D40" s="107"/>
      <c r="E40" s="107">
        <v>21263919562</v>
      </c>
      <c r="F40" s="107"/>
      <c r="G40" s="107">
        <v>-18448954763</v>
      </c>
      <c r="H40" s="107"/>
      <c r="I40" s="107">
        <f t="shared" si="0"/>
        <v>2814964799</v>
      </c>
      <c r="J40" s="107"/>
      <c r="K40" s="107">
        <v>711001</v>
      </c>
      <c r="L40" s="107"/>
      <c r="M40" s="107">
        <v>21263919562</v>
      </c>
      <c r="N40" s="107"/>
      <c r="O40" s="107">
        <v>-12344710247</v>
      </c>
      <c r="P40" s="107"/>
      <c r="Q40" s="107">
        <f t="shared" si="1"/>
        <v>8919209315</v>
      </c>
      <c r="R40" s="127"/>
      <c r="T40" s="10"/>
      <c r="U40" s="10"/>
    </row>
    <row r="41" spans="1:21" ht="39" customHeight="1" x14ac:dyDescent="0.6">
      <c r="A41" s="129" t="s">
        <v>111</v>
      </c>
      <c r="B41" s="120"/>
      <c r="C41" s="107">
        <v>855843</v>
      </c>
      <c r="D41" s="107"/>
      <c r="E41" s="107">
        <v>59445913352</v>
      </c>
      <c r="F41" s="107"/>
      <c r="G41" s="107">
        <v>-60694475507</v>
      </c>
      <c r="H41" s="107"/>
      <c r="I41" s="107">
        <f t="shared" si="0"/>
        <v>-1248562155</v>
      </c>
      <c r="J41" s="107"/>
      <c r="K41" s="107">
        <v>855843</v>
      </c>
      <c r="L41" s="107"/>
      <c r="M41" s="107">
        <v>59445913352</v>
      </c>
      <c r="N41" s="107"/>
      <c r="O41" s="107">
        <v>-51573575967</v>
      </c>
      <c r="P41" s="107"/>
      <c r="Q41" s="107">
        <f t="shared" si="1"/>
        <v>7872337385</v>
      </c>
      <c r="R41" s="127"/>
      <c r="T41" s="10"/>
      <c r="U41" s="10"/>
    </row>
    <row r="42" spans="1:21" ht="39" customHeight="1" x14ac:dyDescent="0.6">
      <c r="A42" s="129" t="s">
        <v>135</v>
      </c>
      <c r="B42" s="120"/>
      <c r="C42" s="107">
        <v>1500000</v>
      </c>
      <c r="D42" s="107"/>
      <c r="E42" s="107">
        <v>14124963450</v>
      </c>
      <c r="F42" s="107"/>
      <c r="G42" s="107">
        <v>-8930430000</v>
      </c>
      <c r="H42" s="107"/>
      <c r="I42" s="107">
        <f t="shared" si="0"/>
        <v>5194533450</v>
      </c>
      <c r="J42" s="107"/>
      <c r="K42" s="107">
        <v>1500000</v>
      </c>
      <c r="L42" s="107"/>
      <c r="M42" s="107">
        <v>14124963450</v>
      </c>
      <c r="N42" s="107"/>
      <c r="O42" s="107">
        <v>-6346863120</v>
      </c>
      <c r="P42" s="107"/>
      <c r="Q42" s="107">
        <f t="shared" si="1"/>
        <v>7778100330</v>
      </c>
      <c r="R42" s="127"/>
      <c r="T42" s="10"/>
      <c r="U42" s="10"/>
    </row>
    <row r="43" spans="1:21" ht="39" customHeight="1" x14ac:dyDescent="0.6">
      <c r="A43" s="129" t="s">
        <v>118</v>
      </c>
      <c r="B43" s="120"/>
      <c r="C43" s="107">
        <v>480000</v>
      </c>
      <c r="D43" s="107"/>
      <c r="E43" s="107">
        <v>39184345392</v>
      </c>
      <c r="F43" s="107"/>
      <c r="G43" s="107">
        <v>-31339855680</v>
      </c>
      <c r="H43" s="107"/>
      <c r="I43" s="107">
        <f t="shared" si="0"/>
        <v>7844489712</v>
      </c>
      <c r="J43" s="107"/>
      <c r="K43" s="107">
        <v>480000</v>
      </c>
      <c r="L43" s="107"/>
      <c r="M43" s="107">
        <v>39184345392</v>
      </c>
      <c r="N43" s="107"/>
      <c r="O43" s="107">
        <v>-31533381616</v>
      </c>
      <c r="P43" s="107"/>
      <c r="Q43" s="107">
        <f t="shared" si="1"/>
        <v>7650963776</v>
      </c>
      <c r="R43" s="127"/>
      <c r="T43" s="10"/>
      <c r="U43" s="10"/>
    </row>
    <row r="44" spans="1:21" ht="39" customHeight="1" x14ac:dyDescent="0.6">
      <c r="A44" s="129" t="s">
        <v>130</v>
      </c>
      <c r="B44" s="120"/>
      <c r="C44" s="107">
        <v>198243</v>
      </c>
      <c r="D44" s="107"/>
      <c r="E44" s="107">
        <v>14940168673</v>
      </c>
      <c r="F44" s="107"/>
      <c r="G44" s="107">
        <v>-14843780488</v>
      </c>
      <c r="H44" s="107"/>
      <c r="I44" s="107">
        <f t="shared" si="0"/>
        <v>96388185</v>
      </c>
      <c r="J44" s="107"/>
      <c r="K44" s="107">
        <v>198243</v>
      </c>
      <c r="L44" s="107"/>
      <c r="M44" s="107">
        <v>14940168673</v>
      </c>
      <c r="N44" s="107"/>
      <c r="O44" s="107">
        <v>-7451396831</v>
      </c>
      <c r="P44" s="107"/>
      <c r="Q44" s="107">
        <f t="shared" si="1"/>
        <v>7488771842</v>
      </c>
      <c r="R44" s="127"/>
      <c r="T44" s="10"/>
      <c r="U44" s="10"/>
    </row>
    <row r="45" spans="1:21" ht="39" customHeight="1" x14ac:dyDescent="0.6">
      <c r="A45" s="129" t="s">
        <v>132</v>
      </c>
      <c r="B45" s="120"/>
      <c r="C45" s="107">
        <v>5000000</v>
      </c>
      <c r="D45" s="107"/>
      <c r="E45" s="107">
        <v>13842166500</v>
      </c>
      <c r="F45" s="107"/>
      <c r="G45" s="107">
        <v>-12180114250</v>
      </c>
      <c r="H45" s="107"/>
      <c r="I45" s="107">
        <f t="shared" si="0"/>
        <v>1662052250</v>
      </c>
      <c r="J45" s="107"/>
      <c r="K45" s="107">
        <v>5000000</v>
      </c>
      <c r="L45" s="107"/>
      <c r="M45" s="107">
        <v>13842166500</v>
      </c>
      <c r="N45" s="107"/>
      <c r="O45" s="107">
        <v>-7820779162</v>
      </c>
      <c r="P45" s="107"/>
      <c r="Q45" s="107">
        <f t="shared" si="1"/>
        <v>6021387338</v>
      </c>
      <c r="R45" s="127"/>
      <c r="T45" s="10"/>
      <c r="U45" s="10"/>
    </row>
    <row r="46" spans="1:21" ht="39" customHeight="1" x14ac:dyDescent="0.6">
      <c r="A46" s="129" t="s">
        <v>190</v>
      </c>
      <c r="B46" s="120"/>
      <c r="C46" s="107">
        <v>4840000</v>
      </c>
      <c r="D46" s="107"/>
      <c r="E46" s="107">
        <v>24205037472</v>
      </c>
      <c r="F46" s="107"/>
      <c r="G46" s="107">
        <v>-18925908125</v>
      </c>
      <c r="H46" s="107"/>
      <c r="I46" s="107">
        <f t="shared" si="0"/>
        <v>5279129347</v>
      </c>
      <c r="J46" s="107"/>
      <c r="K46" s="107">
        <v>4840000</v>
      </c>
      <c r="L46" s="107"/>
      <c r="M46" s="107">
        <v>24205037472</v>
      </c>
      <c r="N46" s="107"/>
      <c r="O46" s="107">
        <v>-18925908125</v>
      </c>
      <c r="P46" s="107"/>
      <c r="Q46" s="107">
        <f t="shared" si="1"/>
        <v>5279129347</v>
      </c>
      <c r="R46" s="127"/>
      <c r="T46" s="10"/>
      <c r="U46" s="10"/>
    </row>
    <row r="47" spans="1:21" ht="39" customHeight="1" x14ac:dyDescent="0.6">
      <c r="A47" s="128" t="s">
        <v>223</v>
      </c>
      <c r="B47" s="120"/>
      <c r="C47" s="107">
        <v>799000</v>
      </c>
      <c r="D47" s="107"/>
      <c r="E47" s="107">
        <v>753690308</v>
      </c>
      <c r="F47" s="107"/>
      <c r="G47" s="107">
        <v>5053461250</v>
      </c>
      <c r="H47" s="107"/>
      <c r="I47" s="107">
        <v>4299770942</v>
      </c>
      <c r="J47" s="107"/>
      <c r="K47" s="107">
        <v>799000</v>
      </c>
      <c r="L47" s="107"/>
      <c r="M47" s="107">
        <v>753690308</v>
      </c>
      <c r="N47" s="107"/>
      <c r="O47" s="107">
        <v>5053461250</v>
      </c>
      <c r="P47" s="107"/>
      <c r="Q47" s="107">
        <v>4299770942</v>
      </c>
      <c r="R47" s="127"/>
      <c r="T47" s="10"/>
      <c r="U47" s="10"/>
    </row>
    <row r="48" spans="1:21" ht="39" customHeight="1" x14ac:dyDescent="0.6">
      <c r="A48" s="129" t="s">
        <v>129</v>
      </c>
      <c r="B48" s="120"/>
      <c r="C48" s="107">
        <v>527</v>
      </c>
      <c r="D48" s="107"/>
      <c r="E48" s="107">
        <v>18663599600</v>
      </c>
      <c r="F48" s="107"/>
      <c r="G48" s="107">
        <v>-15046546681</v>
      </c>
      <c r="H48" s="107"/>
      <c r="I48" s="107">
        <f t="shared" ref="I48:I57" si="2">E48+G48</f>
        <v>3617052919</v>
      </c>
      <c r="J48" s="107"/>
      <c r="K48" s="107">
        <v>527</v>
      </c>
      <c r="L48" s="107"/>
      <c r="M48" s="107">
        <v>18663599600</v>
      </c>
      <c r="N48" s="107"/>
      <c r="O48" s="107">
        <v>-14996375834</v>
      </c>
      <c r="P48" s="107"/>
      <c r="Q48" s="107">
        <f t="shared" ref="Q48:Q57" si="3">M48+O48</f>
        <v>3667223766</v>
      </c>
      <c r="R48" s="127"/>
      <c r="T48" s="10"/>
      <c r="U48" s="10"/>
    </row>
    <row r="49" spans="1:21" ht="39" customHeight="1" x14ac:dyDescent="0.6">
      <c r="A49" s="129" t="s">
        <v>145</v>
      </c>
      <c r="B49" s="120"/>
      <c r="C49" s="107">
        <v>80468</v>
      </c>
      <c r="D49" s="107"/>
      <c r="E49" s="107">
        <v>15633843346</v>
      </c>
      <c r="F49" s="107"/>
      <c r="G49" s="107">
        <v>-12539255441</v>
      </c>
      <c r="H49" s="107"/>
      <c r="I49" s="107">
        <f t="shared" si="2"/>
        <v>3094587905</v>
      </c>
      <c r="J49" s="107"/>
      <c r="K49" s="107">
        <v>80468</v>
      </c>
      <c r="L49" s="107"/>
      <c r="M49" s="107">
        <v>15633843346</v>
      </c>
      <c r="N49" s="107"/>
      <c r="O49" s="107">
        <v>-12076476215</v>
      </c>
      <c r="P49" s="107"/>
      <c r="Q49" s="107">
        <f t="shared" si="3"/>
        <v>3557367131</v>
      </c>
      <c r="R49" s="127"/>
      <c r="T49" s="10"/>
      <c r="U49" s="10"/>
    </row>
    <row r="50" spans="1:21" ht="39" customHeight="1" x14ac:dyDescent="0.6">
      <c r="A50" s="129" t="s">
        <v>143</v>
      </c>
      <c r="B50" s="120"/>
      <c r="C50" s="107">
        <v>200000</v>
      </c>
      <c r="D50" s="107"/>
      <c r="E50" s="107">
        <v>5872253860</v>
      </c>
      <c r="F50" s="107"/>
      <c r="G50" s="107">
        <v>-4758926920</v>
      </c>
      <c r="H50" s="107"/>
      <c r="I50" s="107">
        <f t="shared" si="2"/>
        <v>1113326940</v>
      </c>
      <c r="J50" s="107"/>
      <c r="K50" s="107">
        <v>200000</v>
      </c>
      <c r="L50" s="107"/>
      <c r="M50" s="107">
        <v>5872253860</v>
      </c>
      <c r="N50" s="107"/>
      <c r="O50" s="107">
        <v>-2754688237</v>
      </c>
      <c r="P50" s="107"/>
      <c r="Q50" s="107">
        <f t="shared" si="3"/>
        <v>3117565623</v>
      </c>
      <c r="R50" s="127"/>
      <c r="T50" s="10"/>
      <c r="U50" s="10"/>
    </row>
    <row r="51" spans="1:21" ht="39" customHeight="1" x14ac:dyDescent="0.6">
      <c r="A51" s="129" t="s">
        <v>144</v>
      </c>
      <c r="B51" s="120"/>
      <c r="C51" s="107">
        <v>1600000</v>
      </c>
      <c r="D51" s="107"/>
      <c r="E51" s="107">
        <v>5064546080</v>
      </c>
      <c r="F51" s="107"/>
      <c r="G51" s="107">
        <v>-4210400064</v>
      </c>
      <c r="H51" s="107"/>
      <c r="I51" s="107">
        <f t="shared" si="2"/>
        <v>854146016</v>
      </c>
      <c r="J51" s="107"/>
      <c r="K51" s="107">
        <v>1600000</v>
      </c>
      <c r="L51" s="107"/>
      <c r="M51" s="107">
        <v>5064546080</v>
      </c>
      <c r="N51" s="107"/>
      <c r="O51" s="107">
        <v>-2632293856</v>
      </c>
      <c r="P51" s="107"/>
      <c r="Q51" s="107">
        <f t="shared" si="3"/>
        <v>2432252224</v>
      </c>
      <c r="R51" s="127"/>
      <c r="T51" s="10"/>
      <c r="U51" s="10"/>
    </row>
    <row r="52" spans="1:21" ht="39" customHeight="1" x14ac:dyDescent="0.6">
      <c r="A52" s="129" t="s">
        <v>136</v>
      </c>
      <c r="B52" s="120"/>
      <c r="C52" s="107">
        <v>150000</v>
      </c>
      <c r="D52" s="107"/>
      <c r="E52" s="107">
        <v>4795640910</v>
      </c>
      <c r="F52" s="107"/>
      <c r="G52" s="107">
        <v>-5755153980</v>
      </c>
      <c r="H52" s="107"/>
      <c r="I52" s="107">
        <f t="shared" si="2"/>
        <v>-959513070</v>
      </c>
      <c r="J52" s="107"/>
      <c r="K52" s="107">
        <v>150000</v>
      </c>
      <c r="L52" s="107"/>
      <c r="M52" s="107">
        <v>4795640910</v>
      </c>
      <c r="N52" s="107"/>
      <c r="O52" s="107">
        <v>-2782337100</v>
      </c>
      <c r="P52" s="107"/>
      <c r="Q52" s="107">
        <f t="shared" si="3"/>
        <v>2013303810</v>
      </c>
      <c r="R52" s="127"/>
      <c r="T52" s="10"/>
      <c r="U52" s="10"/>
    </row>
    <row r="53" spans="1:21" ht="39" customHeight="1" x14ac:dyDescent="0.6">
      <c r="A53" s="129" t="s">
        <v>146</v>
      </c>
      <c r="B53" s="120"/>
      <c r="C53" s="107">
        <v>10000</v>
      </c>
      <c r="D53" s="107"/>
      <c r="E53" s="107">
        <v>3812301340</v>
      </c>
      <c r="F53" s="107"/>
      <c r="G53" s="107">
        <v>-3000624480</v>
      </c>
      <c r="H53" s="107"/>
      <c r="I53" s="107">
        <f t="shared" si="2"/>
        <v>811676860</v>
      </c>
      <c r="J53" s="107"/>
      <c r="K53" s="107">
        <v>10000</v>
      </c>
      <c r="L53" s="107"/>
      <c r="M53" s="107">
        <v>3812301340</v>
      </c>
      <c r="N53" s="107"/>
      <c r="O53" s="107">
        <v>-1932148145</v>
      </c>
      <c r="P53" s="107"/>
      <c r="Q53" s="107">
        <f t="shared" si="3"/>
        <v>1880153195</v>
      </c>
      <c r="R53" s="127"/>
      <c r="T53" s="10"/>
      <c r="U53" s="10"/>
    </row>
    <row r="54" spans="1:21" ht="39" customHeight="1" x14ac:dyDescent="0.6">
      <c r="A54" s="129" t="s">
        <v>161</v>
      </c>
      <c r="B54" s="120"/>
      <c r="C54" s="107">
        <v>10435482</v>
      </c>
      <c r="D54" s="107"/>
      <c r="E54" s="107">
        <v>40901522110</v>
      </c>
      <c r="F54" s="107"/>
      <c r="G54" s="107">
        <v>-39199091243</v>
      </c>
      <c r="H54" s="107"/>
      <c r="I54" s="107">
        <f t="shared" si="2"/>
        <v>1702430867</v>
      </c>
      <c r="J54" s="107"/>
      <c r="K54" s="107">
        <v>10435482</v>
      </c>
      <c r="L54" s="107"/>
      <c r="M54" s="107">
        <v>40901522110</v>
      </c>
      <c r="N54" s="107"/>
      <c r="O54" s="107">
        <v>-39199091243</v>
      </c>
      <c r="P54" s="107"/>
      <c r="Q54" s="107">
        <f t="shared" si="3"/>
        <v>1702430867</v>
      </c>
      <c r="R54" s="127"/>
      <c r="T54" s="10"/>
      <c r="U54" s="10"/>
    </row>
    <row r="55" spans="1:21" ht="39" customHeight="1" x14ac:dyDescent="0.6">
      <c r="A55" s="129" t="s">
        <v>139</v>
      </c>
      <c r="B55" s="120"/>
      <c r="C55" s="107">
        <v>318750</v>
      </c>
      <c r="D55" s="107"/>
      <c r="E55" s="107">
        <v>8391069238</v>
      </c>
      <c r="F55" s="107"/>
      <c r="G55" s="107">
        <v>-8334137746</v>
      </c>
      <c r="H55" s="107"/>
      <c r="I55" s="107">
        <f t="shared" si="2"/>
        <v>56931492</v>
      </c>
      <c r="J55" s="107"/>
      <c r="K55" s="107">
        <v>318750</v>
      </c>
      <c r="L55" s="107"/>
      <c r="M55" s="107">
        <v>8391069238</v>
      </c>
      <c r="N55" s="107"/>
      <c r="O55" s="107">
        <v>-6888972658</v>
      </c>
      <c r="P55" s="107"/>
      <c r="Q55" s="107">
        <f t="shared" si="3"/>
        <v>1502096580</v>
      </c>
      <c r="R55" s="127"/>
      <c r="T55" s="10"/>
      <c r="U55" s="10"/>
    </row>
    <row r="56" spans="1:21" ht="39" customHeight="1" x14ac:dyDescent="0.6">
      <c r="A56" s="129" t="s">
        <v>133</v>
      </c>
      <c r="B56" s="120"/>
      <c r="C56" s="107">
        <v>500000</v>
      </c>
      <c r="D56" s="107"/>
      <c r="E56" s="107">
        <v>11480563900</v>
      </c>
      <c r="F56" s="107"/>
      <c r="G56" s="107">
        <v>-11227535050</v>
      </c>
      <c r="H56" s="107"/>
      <c r="I56" s="107">
        <f t="shared" si="2"/>
        <v>253028850</v>
      </c>
      <c r="J56" s="107"/>
      <c r="K56" s="107">
        <v>500000</v>
      </c>
      <c r="L56" s="107"/>
      <c r="M56" s="107">
        <v>11480563900</v>
      </c>
      <c r="N56" s="107"/>
      <c r="O56" s="107">
        <v>-10274297949</v>
      </c>
      <c r="P56" s="107"/>
      <c r="Q56" s="107">
        <f t="shared" si="3"/>
        <v>1206265951</v>
      </c>
      <c r="R56" s="127"/>
      <c r="T56" s="10"/>
      <c r="U56" s="10"/>
    </row>
    <row r="57" spans="1:21" ht="39" customHeight="1" x14ac:dyDescent="0.6">
      <c r="A57" s="129" t="s">
        <v>192</v>
      </c>
      <c r="B57" s="120"/>
      <c r="C57" s="107">
        <v>210000</v>
      </c>
      <c r="D57" s="107"/>
      <c r="E57" s="107">
        <v>11748278346</v>
      </c>
      <c r="F57" s="107"/>
      <c r="G57" s="107">
        <v>-10635145095</v>
      </c>
      <c r="H57" s="107"/>
      <c r="I57" s="107">
        <f t="shared" si="2"/>
        <v>1113133251</v>
      </c>
      <c r="J57" s="107"/>
      <c r="K57" s="107">
        <v>210000</v>
      </c>
      <c r="L57" s="107"/>
      <c r="M57" s="107">
        <v>11748278346</v>
      </c>
      <c r="N57" s="107"/>
      <c r="O57" s="107">
        <v>-10635145095</v>
      </c>
      <c r="P57" s="107"/>
      <c r="Q57" s="107">
        <f t="shared" si="3"/>
        <v>1113133251</v>
      </c>
      <c r="R57" s="127"/>
      <c r="T57" s="10"/>
      <c r="U57" s="10"/>
    </row>
    <row r="58" spans="1:21" ht="39" customHeight="1" x14ac:dyDescent="0.6">
      <c r="A58" s="128" t="s">
        <v>225</v>
      </c>
      <c r="B58" s="120"/>
      <c r="C58" s="107">
        <v>300000</v>
      </c>
      <c r="D58" s="107"/>
      <c r="E58" s="107">
        <v>2179664025</v>
      </c>
      <c r="F58" s="107"/>
      <c r="G58" s="107">
        <v>3081037025</v>
      </c>
      <c r="H58" s="107"/>
      <c r="I58" s="107">
        <v>901373000</v>
      </c>
      <c r="J58" s="107"/>
      <c r="K58" s="107">
        <v>300000</v>
      </c>
      <c r="L58" s="107"/>
      <c r="M58" s="107">
        <v>2179664025</v>
      </c>
      <c r="N58" s="107"/>
      <c r="O58" s="107">
        <v>3081037025</v>
      </c>
      <c r="P58" s="107"/>
      <c r="Q58" s="107">
        <v>901373000</v>
      </c>
      <c r="R58" s="127"/>
      <c r="T58" s="10"/>
      <c r="U58" s="10"/>
    </row>
    <row r="59" spans="1:21" ht="39" customHeight="1" x14ac:dyDescent="0.6">
      <c r="A59" s="129" t="s">
        <v>117</v>
      </c>
      <c r="B59" s="120"/>
      <c r="C59" s="107">
        <v>570000</v>
      </c>
      <c r="D59" s="107"/>
      <c r="E59" s="107">
        <v>34546475412</v>
      </c>
      <c r="F59" s="107"/>
      <c r="G59" s="107">
        <v>-33658492989</v>
      </c>
      <c r="H59" s="107"/>
      <c r="I59" s="107">
        <f>E59+G59</f>
        <v>887982423</v>
      </c>
      <c r="J59" s="107"/>
      <c r="K59" s="107">
        <v>570000</v>
      </c>
      <c r="L59" s="107"/>
      <c r="M59" s="107">
        <v>34546475412</v>
      </c>
      <c r="N59" s="107"/>
      <c r="O59" s="107">
        <v>-33706355007</v>
      </c>
      <c r="P59" s="107"/>
      <c r="Q59" s="107">
        <f>M59+O59</f>
        <v>840120405</v>
      </c>
      <c r="R59" s="127"/>
      <c r="T59" s="10"/>
      <c r="U59" s="10"/>
    </row>
    <row r="60" spans="1:21" ht="39" customHeight="1" x14ac:dyDescent="0.6">
      <c r="A60" s="128" t="s">
        <v>121</v>
      </c>
      <c r="B60" s="120"/>
      <c r="C60" s="107">
        <v>300000</v>
      </c>
      <c r="D60" s="107"/>
      <c r="E60" s="107">
        <v>1812877290</v>
      </c>
      <c r="F60" s="107"/>
      <c r="G60" s="107">
        <v>564486896</v>
      </c>
      <c r="H60" s="107"/>
      <c r="I60" s="107">
        <f>E60+G60</f>
        <v>2377364186</v>
      </c>
      <c r="J60" s="107"/>
      <c r="K60" s="107">
        <v>300000</v>
      </c>
      <c r="L60" s="107"/>
      <c r="M60" s="107">
        <v>1812877290</v>
      </c>
      <c r="N60" s="107"/>
      <c r="O60" s="107">
        <v>-1389692296</v>
      </c>
      <c r="P60" s="107"/>
      <c r="Q60" s="107">
        <f>M60+O60</f>
        <v>423184994</v>
      </c>
      <c r="R60" s="127"/>
      <c r="T60" s="10"/>
      <c r="U60" s="10"/>
    </row>
    <row r="61" spans="1:21" ht="39" customHeight="1" x14ac:dyDescent="0.6">
      <c r="A61" s="128" t="s">
        <v>131</v>
      </c>
      <c r="B61" s="120"/>
      <c r="C61" s="107">
        <v>138131</v>
      </c>
      <c r="D61" s="107"/>
      <c r="E61" s="107">
        <v>13951667949</v>
      </c>
      <c r="F61" s="107"/>
      <c r="G61" s="107">
        <v>-12679721014</v>
      </c>
      <c r="H61" s="107"/>
      <c r="I61" s="107">
        <f>E61+G61</f>
        <v>1271946935</v>
      </c>
      <c r="J61" s="107"/>
      <c r="K61" s="107">
        <v>138131</v>
      </c>
      <c r="L61" s="107"/>
      <c r="M61" s="107">
        <v>13951667949</v>
      </c>
      <c r="N61" s="107"/>
      <c r="O61" s="107">
        <v>-13707695369</v>
      </c>
      <c r="P61" s="107"/>
      <c r="Q61" s="107">
        <f>M61+O61</f>
        <v>243972580</v>
      </c>
      <c r="R61" s="127"/>
      <c r="T61" s="10"/>
      <c r="U61" s="10"/>
    </row>
    <row r="62" spans="1:21" ht="39" customHeight="1" x14ac:dyDescent="0.6">
      <c r="A62" s="106" t="s">
        <v>226</v>
      </c>
      <c r="B62" s="120"/>
      <c r="C62" s="107">
        <v>100000</v>
      </c>
      <c r="D62" s="107"/>
      <c r="E62" s="107">
        <v>474743675</v>
      </c>
      <c r="F62" s="107"/>
      <c r="G62" s="107">
        <v>715209675</v>
      </c>
      <c r="H62" s="107"/>
      <c r="I62" s="107">
        <v>240466000</v>
      </c>
      <c r="J62" s="107"/>
      <c r="K62" s="107">
        <v>100000</v>
      </c>
      <c r="L62" s="107"/>
      <c r="M62" s="107">
        <v>474743675</v>
      </c>
      <c r="N62" s="107"/>
      <c r="O62" s="107">
        <v>715209675</v>
      </c>
      <c r="P62" s="107"/>
      <c r="Q62" s="107">
        <v>240466000</v>
      </c>
      <c r="R62" s="127"/>
      <c r="T62" s="10"/>
      <c r="U62" s="10"/>
    </row>
    <row r="63" spans="1:21" ht="39" customHeight="1" x14ac:dyDescent="0.6">
      <c r="A63" s="128" t="s">
        <v>147</v>
      </c>
      <c r="B63" s="120"/>
      <c r="C63" s="107">
        <v>14354</v>
      </c>
      <c r="D63" s="107"/>
      <c r="E63" s="107">
        <v>931067758</v>
      </c>
      <c r="F63" s="107"/>
      <c r="G63" s="107">
        <v>-792910236</v>
      </c>
      <c r="H63" s="107"/>
      <c r="I63" s="107">
        <f>E63+G63</f>
        <v>138157522</v>
      </c>
      <c r="J63" s="107"/>
      <c r="K63" s="107">
        <v>14354</v>
      </c>
      <c r="L63" s="107"/>
      <c r="M63" s="107">
        <v>931067758</v>
      </c>
      <c r="N63" s="107"/>
      <c r="O63" s="107">
        <v>-720466363</v>
      </c>
      <c r="P63" s="107"/>
      <c r="Q63" s="107">
        <f>M63+O63</f>
        <v>210601395</v>
      </c>
      <c r="R63" s="127"/>
      <c r="T63" s="10"/>
      <c r="U63" s="10"/>
    </row>
    <row r="64" spans="1:21" ht="39" customHeight="1" x14ac:dyDescent="0.6">
      <c r="A64" s="128" t="s">
        <v>194</v>
      </c>
      <c r="B64" s="120"/>
      <c r="C64" s="107">
        <v>131080</v>
      </c>
      <c r="D64" s="107"/>
      <c r="E64" s="107">
        <v>3208746761</v>
      </c>
      <c r="F64" s="107"/>
      <c r="G64" s="107">
        <v>-3109596302</v>
      </c>
      <c r="H64" s="107"/>
      <c r="I64" s="107">
        <f>E64+G64</f>
        <v>99150459</v>
      </c>
      <c r="J64" s="107"/>
      <c r="K64" s="107">
        <v>131080</v>
      </c>
      <c r="L64" s="107"/>
      <c r="M64" s="107">
        <v>3208746761</v>
      </c>
      <c r="N64" s="107"/>
      <c r="O64" s="107">
        <v>-3109596302</v>
      </c>
      <c r="P64" s="107"/>
      <c r="Q64" s="107">
        <f>M64+O64</f>
        <v>99150459</v>
      </c>
      <c r="R64" s="127"/>
      <c r="T64" s="10"/>
      <c r="U64" s="10"/>
    </row>
    <row r="65" spans="1:23" ht="39" customHeight="1" x14ac:dyDescent="0.6">
      <c r="A65" s="128" t="s">
        <v>195</v>
      </c>
      <c r="B65" s="120"/>
      <c r="C65" s="107">
        <v>188648</v>
      </c>
      <c r="D65" s="107"/>
      <c r="E65" s="107">
        <v>1628550833</v>
      </c>
      <c r="F65" s="107"/>
      <c r="G65" s="107">
        <v>-1537794030</v>
      </c>
      <c r="H65" s="107"/>
      <c r="I65" s="107">
        <f>E65+G65</f>
        <v>90756803</v>
      </c>
      <c r="J65" s="107"/>
      <c r="K65" s="107">
        <v>188648</v>
      </c>
      <c r="L65" s="107"/>
      <c r="M65" s="107">
        <v>1628550833</v>
      </c>
      <c r="N65" s="107"/>
      <c r="O65" s="107">
        <v>-1537794030</v>
      </c>
      <c r="P65" s="107"/>
      <c r="Q65" s="107">
        <f>M65+O65</f>
        <v>90756803</v>
      </c>
      <c r="R65" s="127"/>
      <c r="T65" s="10"/>
      <c r="U65" s="10"/>
    </row>
    <row r="66" spans="1:23" ht="39" customHeight="1" x14ac:dyDescent="0.6">
      <c r="A66" s="128" t="s">
        <v>224</v>
      </c>
      <c r="B66" s="120"/>
      <c r="C66" s="107">
        <v>27000</v>
      </c>
      <c r="D66" s="107"/>
      <c r="E66" s="107">
        <v>44327729</v>
      </c>
      <c r="F66" s="107"/>
      <c r="G66" s="107">
        <v>92760680</v>
      </c>
      <c r="H66" s="107"/>
      <c r="I66" s="107">
        <v>48432951</v>
      </c>
      <c r="J66" s="107"/>
      <c r="K66" s="107">
        <v>27000</v>
      </c>
      <c r="L66" s="107"/>
      <c r="M66" s="107">
        <v>44327729</v>
      </c>
      <c r="N66" s="107"/>
      <c r="O66" s="107">
        <v>92760680</v>
      </c>
      <c r="P66" s="107"/>
      <c r="Q66" s="107">
        <v>48432951</v>
      </c>
      <c r="R66" s="127"/>
      <c r="T66" s="10"/>
      <c r="U66" s="10"/>
    </row>
    <row r="67" spans="1:23" ht="39" customHeight="1" x14ac:dyDescent="0.6">
      <c r="A67" s="128" t="s">
        <v>221</v>
      </c>
      <c r="B67" s="120"/>
      <c r="C67" s="107">
        <v>1000000</v>
      </c>
      <c r="D67" s="107"/>
      <c r="E67" s="107">
        <v>2232324500</v>
      </c>
      <c r="F67" s="107"/>
      <c r="G67" s="107">
        <v>2272997750</v>
      </c>
      <c r="H67" s="107"/>
      <c r="I67" s="107">
        <v>40673250</v>
      </c>
      <c r="J67" s="107"/>
      <c r="K67" s="107">
        <v>1000000</v>
      </c>
      <c r="L67" s="107"/>
      <c r="M67" s="107">
        <v>2232324500</v>
      </c>
      <c r="N67" s="107"/>
      <c r="O67" s="107">
        <v>2272997750</v>
      </c>
      <c r="P67" s="107"/>
      <c r="Q67" s="107">
        <v>40673250</v>
      </c>
      <c r="R67" s="127"/>
      <c r="T67" s="10"/>
      <c r="U67" s="10"/>
    </row>
    <row r="68" spans="1:23" ht="39" customHeight="1" x14ac:dyDescent="0.6">
      <c r="A68" s="128" t="s">
        <v>222</v>
      </c>
      <c r="B68" s="120"/>
      <c r="C68" s="107">
        <v>1000000</v>
      </c>
      <c r="D68" s="107"/>
      <c r="E68" s="107">
        <v>2701972000</v>
      </c>
      <c r="F68" s="107"/>
      <c r="G68" s="107">
        <v>2684034500</v>
      </c>
      <c r="H68" s="107"/>
      <c r="I68" s="107">
        <v>-17937500</v>
      </c>
      <c r="J68" s="107"/>
      <c r="K68" s="107">
        <v>1000000</v>
      </c>
      <c r="L68" s="107"/>
      <c r="M68" s="107">
        <v>2701972000</v>
      </c>
      <c r="N68" s="107"/>
      <c r="O68" s="107">
        <v>2684034500</v>
      </c>
      <c r="P68" s="107"/>
      <c r="Q68" s="107">
        <v>-17937500</v>
      </c>
      <c r="R68" s="127"/>
      <c r="T68" s="10"/>
      <c r="U68" s="10"/>
    </row>
    <row r="69" spans="1:23" ht="39" customHeight="1" x14ac:dyDescent="0.6">
      <c r="A69" s="128" t="s">
        <v>140</v>
      </c>
      <c r="B69" s="120"/>
      <c r="C69" s="107">
        <v>600000</v>
      </c>
      <c r="D69" s="107"/>
      <c r="E69" s="107">
        <v>8227902840</v>
      </c>
      <c r="F69" s="107"/>
      <c r="G69" s="107">
        <v>-7834963920</v>
      </c>
      <c r="H69" s="107"/>
      <c r="I69" s="107">
        <f t="shared" ref="I69:I78" si="4">E69+G69</f>
        <v>392938920</v>
      </c>
      <c r="J69" s="107"/>
      <c r="K69" s="107">
        <v>600000</v>
      </c>
      <c r="L69" s="107"/>
      <c r="M69" s="107">
        <v>8227902840</v>
      </c>
      <c r="N69" s="107"/>
      <c r="O69" s="107">
        <v>-8374082651</v>
      </c>
      <c r="P69" s="107"/>
      <c r="Q69" s="107">
        <f>M69+O69</f>
        <v>-146179811</v>
      </c>
      <c r="R69" s="127"/>
      <c r="T69" s="10"/>
      <c r="U69" s="10"/>
    </row>
    <row r="70" spans="1:23" ht="39" customHeight="1" x14ac:dyDescent="0.6">
      <c r="A70" s="128" t="s">
        <v>191</v>
      </c>
      <c r="B70" s="120"/>
      <c r="C70" s="107">
        <v>3300000</v>
      </c>
      <c r="D70" s="107"/>
      <c r="E70" s="107">
        <v>13818352020</v>
      </c>
      <c r="F70" s="107"/>
      <c r="G70" s="107">
        <v>-14128256509</v>
      </c>
      <c r="H70" s="107"/>
      <c r="I70" s="107">
        <f t="shared" si="4"/>
        <v>-309904489</v>
      </c>
      <c r="J70" s="107"/>
      <c r="K70" s="107">
        <v>3300000</v>
      </c>
      <c r="L70" s="107"/>
      <c r="M70" s="107">
        <v>13818352020</v>
      </c>
      <c r="N70" s="107"/>
      <c r="O70" s="107">
        <v>-14128256509</v>
      </c>
      <c r="P70" s="107"/>
      <c r="Q70" s="107">
        <f>M70+O70</f>
        <v>-309904489</v>
      </c>
      <c r="R70" s="127"/>
      <c r="T70" s="10"/>
      <c r="U70" s="10"/>
    </row>
    <row r="71" spans="1:23" ht="39" customHeight="1" x14ac:dyDescent="0.6">
      <c r="A71" s="128" t="s">
        <v>193</v>
      </c>
      <c r="B71" s="120"/>
      <c r="C71" s="107">
        <v>165600</v>
      </c>
      <c r="D71" s="107"/>
      <c r="E71" s="107">
        <v>7247658358</v>
      </c>
      <c r="F71" s="107"/>
      <c r="G71" s="107">
        <v>-7688258137</v>
      </c>
      <c r="H71" s="107"/>
      <c r="I71" s="107">
        <f t="shared" si="4"/>
        <v>-440599779</v>
      </c>
      <c r="J71" s="107"/>
      <c r="K71" s="107">
        <v>165600</v>
      </c>
      <c r="L71" s="107"/>
      <c r="M71" s="107">
        <v>7247658358</v>
      </c>
      <c r="N71" s="107"/>
      <c r="O71" s="107">
        <v>-7688258137</v>
      </c>
      <c r="P71" s="107"/>
      <c r="Q71" s="107">
        <f>M71+O71</f>
        <v>-440599779</v>
      </c>
      <c r="R71" s="127"/>
      <c r="T71" s="10"/>
      <c r="U71" s="10"/>
    </row>
    <row r="72" spans="1:23" ht="39" customHeight="1" x14ac:dyDescent="0.6">
      <c r="A72" s="128" t="s">
        <v>137</v>
      </c>
      <c r="B72" s="120"/>
      <c r="C72" s="107">
        <v>800000</v>
      </c>
      <c r="D72" s="107"/>
      <c r="E72" s="107">
        <v>11184867440</v>
      </c>
      <c r="F72" s="107"/>
      <c r="G72" s="107">
        <v>-8454140400</v>
      </c>
      <c r="H72" s="107"/>
      <c r="I72" s="107">
        <f t="shared" si="4"/>
        <v>2730727040</v>
      </c>
      <c r="J72" s="107"/>
      <c r="K72" s="107">
        <v>800000</v>
      </c>
      <c r="L72" s="107"/>
      <c r="M72" s="107">
        <v>11184867440</v>
      </c>
      <c r="N72" s="107"/>
      <c r="O72" s="107">
        <v>-12496954816</v>
      </c>
      <c r="P72" s="107"/>
      <c r="Q72" s="107">
        <f>M72+O72</f>
        <v>-1312087376</v>
      </c>
      <c r="R72" s="127"/>
      <c r="T72" s="10"/>
      <c r="U72" s="10"/>
    </row>
    <row r="73" spans="1:23" ht="39" customHeight="1" x14ac:dyDescent="0.6">
      <c r="A73" s="128" t="s">
        <v>12</v>
      </c>
      <c r="B73" s="120"/>
      <c r="C73" s="107">
        <v>15892687</v>
      </c>
      <c r="D73" s="107"/>
      <c r="E73" s="107">
        <v>196807559888</v>
      </c>
      <c r="F73" s="107"/>
      <c r="G73" s="107">
        <v>-211907381637</v>
      </c>
      <c r="H73" s="107"/>
      <c r="I73" s="107">
        <f t="shared" si="4"/>
        <v>-15099821749</v>
      </c>
      <c r="J73" s="107"/>
      <c r="K73" s="107">
        <v>15892687</v>
      </c>
      <c r="L73" s="107"/>
      <c r="M73" s="107">
        <v>196807559888</v>
      </c>
      <c r="N73" s="107"/>
      <c r="O73" s="107">
        <v>-205512509676</v>
      </c>
      <c r="P73" s="107"/>
      <c r="Q73" s="107">
        <f>M73+O73</f>
        <v>-8704949788</v>
      </c>
      <c r="R73" s="127"/>
      <c r="T73" s="10"/>
      <c r="U73" s="10"/>
    </row>
    <row r="74" spans="1:23" ht="39" customHeight="1" x14ac:dyDescent="0.6">
      <c r="A74" s="128" t="s">
        <v>141</v>
      </c>
      <c r="B74" s="120"/>
      <c r="C74" s="107">
        <v>0</v>
      </c>
      <c r="D74" s="107"/>
      <c r="E74" s="107">
        <v>0</v>
      </c>
      <c r="F74" s="107"/>
      <c r="G74" s="107">
        <v>-1800255000</v>
      </c>
      <c r="H74" s="107"/>
      <c r="I74" s="107">
        <f t="shared" si="4"/>
        <v>-1800255000</v>
      </c>
      <c r="J74" s="107"/>
      <c r="K74" s="107">
        <v>0</v>
      </c>
      <c r="L74" s="107"/>
      <c r="M74" s="107">
        <v>0</v>
      </c>
      <c r="N74" s="107"/>
      <c r="O74" s="107">
        <v>0</v>
      </c>
      <c r="P74" s="107"/>
      <c r="Q74" s="107">
        <f t="shared" ref="Q74:Q78" si="5">M74+O74</f>
        <v>0</v>
      </c>
      <c r="R74" s="127"/>
      <c r="T74" s="10"/>
      <c r="U74" s="10"/>
    </row>
    <row r="75" spans="1:23" ht="39" customHeight="1" x14ac:dyDescent="0.6">
      <c r="A75" s="128" t="s">
        <v>127</v>
      </c>
      <c r="B75" s="120"/>
      <c r="C75" s="107">
        <v>0</v>
      </c>
      <c r="D75" s="107"/>
      <c r="E75" s="107">
        <v>0</v>
      </c>
      <c r="F75" s="107"/>
      <c r="G75" s="107">
        <v>-5052358049</v>
      </c>
      <c r="H75" s="107"/>
      <c r="I75" s="107">
        <f t="shared" si="4"/>
        <v>-5052358049</v>
      </c>
      <c r="J75" s="107"/>
      <c r="K75" s="107">
        <v>0</v>
      </c>
      <c r="L75" s="107"/>
      <c r="M75" s="107">
        <v>0</v>
      </c>
      <c r="N75" s="107"/>
      <c r="O75" s="107">
        <v>0</v>
      </c>
      <c r="P75" s="107"/>
      <c r="Q75" s="107">
        <f t="shared" si="5"/>
        <v>0</v>
      </c>
      <c r="R75" s="127"/>
      <c r="T75" s="10"/>
      <c r="U75" s="10"/>
    </row>
    <row r="76" spans="1:23" ht="39" customHeight="1" x14ac:dyDescent="0.6">
      <c r="A76" s="128" t="s">
        <v>227</v>
      </c>
      <c r="B76" s="120"/>
      <c r="C76" s="107">
        <v>0</v>
      </c>
      <c r="D76" s="107"/>
      <c r="E76" s="107">
        <v>0</v>
      </c>
      <c r="F76" s="107"/>
      <c r="G76" s="107">
        <v>-1357707222</v>
      </c>
      <c r="H76" s="107"/>
      <c r="I76" s="107">
        <f t="shared" si="4"/>
        <v>-1357707222</v>
      </c>
      <c r="J76" s="107"/>
      <c r="K76" s="107">
        <v>0</v>
      </c>
      <c r="L76" s="107"/>
      <c r="M76" s="107">
        <v>0</v>
      </c>
      <c r="N76" s="107"/>
      <c r="O76" s="107">
        <v>0</v>
      </c>
      <c r="P76" s="107"/>
      <c r="Q76" s="107">
        <f t="shared" si="5"/>
        <v>0</v>
      </c>
      <c r="R76" s="127"/>
      <c r="T76" s="10"/>
      <c r="U76" s="10"/>
    </row>
    <row r="77" spans="1:23" ht="39" customHeight="1" x14ac:dyDescent="0.6">
      <c r="A77" s="128" t="s">
        <v>228</v>
      </c>
      <c r="B77" s="120"/>
      <c r="C77" s="107">
        <v>0</v>
      </c>
      <c r="D77" s="107"/>
      <c r="E77" s="107">
        <v>0</v>
      </c>
      <c r="F77" s="107"/>
      <c r="G77" s="107">
        <v>-1745307180</v>
      </c>
      <c r="H77" s="107"/>
      <c r="I77" s="107">
        <f t="shared" si="4"/>
        <v>-1745307180</v>
      </c>
      <c r="J77" s="107"/>
      <c r="K77" s="107">
        <v>0</v>
      </c>
      <c r="L77" s="107"/>
      <c r="M77" s="107">
        <v>0</v>
      </c>
      <c r="N77" s="107"/>
      <c r="O77" s="107">
        <v>0</v>
      </c>
      <c r="P77" s="107"/>
      <c r="Q77" s="107">
        <f t="shared" si="5"/>
        <v>0</v>
      </c>
      <c r="R77" s="127"/>
      <c r="T77" s="10"/>
      <c r="U77" s="10"/>
    </row>
    <row r="78" spans="1:23" ht="39" customHeight="1" thickBot="1" x14ac:dyDescent="0.65">
      <c r="A78" s="128" t="s">
        <v>138</v>
      </c>
      <c r="B78" s="120"/>
      <c r="C78" s="107">
        <v>0</v>
      </c>
      <c r="D78" s="107"/>
      <c r="E78" s="107">
        <v>0</v>
      </c>
      <c r="F78" s="107"/>
      <c r="G78" s="107">
        <v>-693987100</v>
      </c>
      <c r="H78" s="107"/>
      <c r="I78" s="107">
        <f t="shared" si="4"/>
        <v>-693987100</v>
      </c>
      <c r="J78" s="107"/>
      <c r="K78" s="107">
        <v>0</v>
      </c>
      <c r="L78" s="107"/>
      <c r="M78" s="107">
        <v>0</v>
      </c>
      <c r="N78" s="107"/>
      <c r="O78" s="107">
        <v>0</v>
      </c>
      <c r="P78" s="107"/>
      <c r="Q78" s="107">
        <f t="shared" si="5"/>
        <v>0</v>
      </c>
      <c r="R78" s="127"/>
      <c r="T78" s="10"/>
      <c r="U78" s="10"/>
    </row>
    <row r="79" spans="1:23" ht="39" customHeight="1" thickBot="1" x14ac:dyDescent="0.45">
      <c r="A79" s="127"/>
      <c r="C79" s="73">
        <f>SUM(C9:C67)</f>
        <v>320420503</v>
      </c>
      <c r="D79" s="10"/>
      <c r="E79" s="73">
        <f>SUM(E9:E67)</f>
        <v>4793109629582</v>
      </c>
      <c r="F79" s="10"/>
      <c r="G79" s="73">
        <f>SUM(G9:G78)</f>
        <v>-4420332493249</v>
      </c>
      <c r="H79" s="10"/>
      <c r="I79" s="73">
        <f>SUM(I9:I78)</f>
        <v>595992004405</v>
      </c>
      <c r="J79" s="10"/>
      <c r="K79" s="73">
        <f>SUM(K9:K78)</f>
        <v>342178790</v>
      </c>
      <c r="L79" s="10"/>
      <c r="M79" s="73">
        <f>SUM(M9:M78)</f>
        <v>5033097942128</v>
      </c>
      <c r="N79" s="10"/>
      <c r="O79" s="73">
        <v>-10063321940662</v>
      </c>
      <c r="P79" s="10"/>
      <c r="Q79" s="73">
        <f>SUM(Q9:Q78)</f>
        <v>1831358825371</v>
      </c>
      <c r="R79" s="127"/>
      <c r="T79" s="10"/>
      <c r="U79" s="10"/>
      <c r="V79" s="10">
        <v>384218415398</v>
      </c>
      <c r="W79" s="10">
        <v>1094396910709</v>
      </c>
    </row>
    <row r="80" spans="1:23" ht="23.25" thickTop="1" x14ac:dyDescent="0.4"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Q80" s="10"/>
    </row>
    <row r="81" spans="2:17" ht="24.75" hidden="1" x14ac:dyDescent="0.4">
      <c r="C81" s="107"/>
      <c r="D81" s="107"/>
      <c r="E81" s="107"/>
      <c r="F81" s="107"/>
      <c r="G81" s="107"/>
      <c r="H81" s="107"/>
      <c r="I81" s="107">
        <f>'2-1'!E110</f>
        <v>595992004405</v>
      </c>
      <c r="J81" s="107"/>
      <c r="K81" s="107"/>
      <c r="L81" s="107"/>
      <c r="M81" s="107"/>
      <c r="N81" s="107"/>
      <c r="O81" s="107"/>
      <c r="P81" s="107"/>
      <c r="Q81" s="107">
        <f>'2-1'!O110</f>
        <v>1831358825371</v>
      </c>
    </row>
    <row r="82" spans="2:17" ht="24.75" hidden="1" x14ac:dyDescent="0.4">
      <c r="C82" s="107"/>
      <c r="D82" s="107"/>
      <c r="E82" s="107"/>
      <c r="F82" s="107"/>
      <c r="G82" s="107"/>
      <c r="H82" s="107"/>
      <c r="I82" s="107">
        <f>I81-I79</f>
        <v>0</v>
      </c>
      <c r="J82" s="107"/>
      <c r="K82" s="107"/>
      <c r="L82" s="107"/>
      <c r="M82" s="107"/>
      <c r="N82" s="107"/>
      <c r="O82" s="107"/>
      <c r="P82" s="107"/>
      <c r="Q82" s="107">
        <f>Q81-Q79</f>
        <v>0</v>
      </c>
    </row>
    <row r="83" spans="2:17" ht="24.75" x14ac:dyDescent="0.4"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</row>
    <row r="84" spans="2:17" ht="24.75" x14ac:dyDescent="0.4"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</row>
    <row r="85" spans="2:17" ht="24.75" x14ac:dyDescent="0.4">
      <c r="I85" s="107"/>
    </row>
    <row r="94" spans="2:17" x14ac:dyDescent="0.4">
      <c r="B94" s="118">
        <v>2217723450</v>
      </c>
      <c r="D94" s="118">
        <v>0</v>
      </c>
    </row>
  </sheetData>
  <sortState xmlns:xlrd2="http://schemas.microsoft.com/office/spreadsheetml/2017/richdata2" ref="A9:Q78">
    <sortCondition descending="1" ref="Q9:Q78"/>
  </sortState>
  <mergeCells count="8">
    <mergeCell ref="A1:Q1"/>
    <mergeCell ref="A7:A8"/>
    <mergeCell ref="C7:I7"/>
    <mergeCell ref="A2:Q2"/>
    <mergeCell ref="A3:Q3"/>
    <mergeCell ref="A5:Q5"/>
    <mergeCell ref="K7:Q7"/>
    <mergeCell ref="C6:Q6"/>
  </mergeCells>
  <pageMargins left="0.7" right="0.7" top="0.75" bottom="0.75" header="0.3" footer="0.3"/>
  <pageSetup paperSize="9" scale="23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5CF1E-B9A4-42DD-BBAC-1D439A8377DC}">
  <sheetPr>
    <pageSetUpPr fitToPage="1"/>
  </sheetPr>
  <dimension ref="A1:V65"/>
  <sheetViews>
    <sheetView rightToLeft="1" view="pageBreakPreview" zoomScale="60" zoomScaleNormal="64" workbookViewId="0">
      <selection activeCell="Q10" sqref="Q10"/>
    </sheetView>
  </sheetViews>
  <sheetFormatPr defaultColWidth="9.140625" defaultRowHeight="15.75" x14ac:dyDescent="0.4"/>
  <cols>
    <col min="1" max="1" width="43.7109375" style="118" bestFit="1" customWidth="1"/>
    <col min="2" max="2" width="1.42578125" style="118" customWidth="1"/>
    <col min="3" max="3" width="26" style="118" customWidth="1"/>
    <col min="4" max="4" width="1.42578125" style="118" customWidth="1"/>
    <col min="5" max="5" width="27.42578125" style="118" customWidth="1"/>
    <col min="6" max="6" width="1.42578125" style="118" customWidth="1"/>
    <col min="7" max="7" width="32.28515625" style="118" customWidth="1"/>
    <col min="8" max="8" width="1.42578125" style="118" customWidth="1"/>
    <col min="9" max="9" width="37.28515625" style="118" bestFit="1" customWidth="1"/>
    <col min="10" max="10" width="1.42578125" style="118" customWidth="1"/>
    <col min="11" max="11" width="27.140625" style="118" customWidth="1"/>
    <col min="12" max="12" width="1.42578125" style="118" customWidth="1"/>
    <col min="13" max="13" width="29.5703125" style="118" customWidth="1"/>
    <col min="14" max="14" width="1.42578125" style="118" customWidth="1"/>
    <col min="15" max="15" width="32.140625" style="118" customWidth="1"/>
    <col min="16" max="16" width="1.42578125" style="118" customWidth="1"/>
    <col min="17" max="17" width="37.28515625" style="118" bestFit="1" customWidth="1"/>
    <col min="18" max="18" width="1.42578125" style="118" customWidth="1"/>
    <col min="19" max="19" width="0.28515625" style="118" customWidth="1"/>
    <col min="20" max="20" width="19.42578125" style="118" bestFit="1" customWidth="1"/>
    <col min="21" max="21" width="17.85546875" style="118" bestFit="1" customWidth="1"/>
    <col min="22" max="22" width="13.42578125" style="118" bestFit="1" customWidth="1"/>
    <col min="23" max="16384" width="9.140625" style="118"/>
  </cols>
  <sheetData>
    <row r="1" spans="1:18" ht="45" customHeight="1" x14ac:dyDescent="0.4">
      <c r="A1" s="152" t="str">
        <f>درآمد!A1</f>
        <v>صندوق سرمایه‌گذاری بخشی افق دماوند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</row>
    <row r="2" spans="1:18" ht="45" customHeight="1" x14ac:dyDescent="0.4">
      <c r="A2" s="152" t="str">
        <f>درآمد!A2</f>
        <v>صورت وضعیت درآمدها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30"/>
    </row>
    <row r="3" spans="1:18" ht="45" customHeight="1" x14ac:dyDescent="0.4">
      <c r="A3" s="152" t="str">
        <f>'2-1'!A3</f>
        <v>دوره یک ماهه منتهی به 30 مهر 1405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30"/>
    </row>
    <row r="4" spans="1:18" ht="45" customHeight="1" x14ac:dyDescent="0.4"/>
    <row r="5" spans="1:18" ht="45" customHeight="1" x14ac:dyDescent="0.4">
      <c r="A5" s="153" t="s">
        <v>91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31"/>
    </row>
    <row r="6" spans="1:18" ht="45" customHeight="1" x14ac:dyDescent="0.4">
      <c r="A6" s="122"/>
      <c r="B6" s="122"/>
      <c r="C6" s="194" t="s">
        <v>52</v>
      </c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31"/>
    </row>
    <row r="7" spans="1:18" ht="45" customHeight="1" thickBot="1" x14ac:dyDescent="0.8">
      <c r="A7" s="193" t="s">
        <v>30</v>
      </c>
      <c r="B7" s="117"/>
      <c r="C7" s="154" t="str">
        <f>'2-1'!C7</f>
        <v>طی مهر ماه</v>
      </c>
      <c r="D7" s="154"/>
      <c r="E7" s="154"/>
      <c r="F7" s="154"/>
      <c r="G7" s="154"/>
      <c r="H7" s="154"/>
      <c r="I7" s="154"/>
      <c r="J7" s="123"/>
      <c r="K7" s="154" t="str">
        <f>'2-1'!M7</f>
        <v>از ابتدای سال مالی تا پایان مهر ماه</v>
      </c>
      <c r="L7" s="154"/>
      <c r="M7" s="154"/>
      <c r="N7" s="154"/>
      <c r="O7" s="154"/>
      <c r="P7" s="154"/>
      <c r="Q7" s="154"/>
      <c r="R7" s="132"/>
    </row>
    <row r="8" spans="1:18" ht="45" customHeight="1" thickBot="1" x14ac:dyDescent="0.8">
      <c r="A8" s="154"/>
      <c r="B8" s="117"/>
      <c r="C8" s="104" t="s">
        <v>5</v>
      </c>
      <c r="D8" s="117"/>
      <c r="E8" s="104" t="s">
        <v>92</v>
      </c>
      <c r="F8" s="117"/>
      <c r="G8" s="104" t="s">
        <v>48</v>
      </c>
      <c r="H8" s="117"/>
      <c r="I8" s="104" t="s">
        <v>93</v>
      </c>
      <c r="J8" s="117"/>
      <c r="K8" s="104" t="s">
        <v>5</v>
      </c>
      <c r="L8" s="117"/>
      <c r="M8" s="104" t="s">
        <v>92</v>
      </c>
      <c r="N8" s="117"/>
      <c r="O8" s="104" t="s">
        <v>48</v>
      </c>
      <c r="P8" s="117"/>
      <c r="Q8" s="104" t="s">
        <v>93</v>
      </c>
      <c r="R8" s="133"/>
    </row>
    <row r="9" spans="1:18" ht="45" customHeight="1" x14ac:dyDescent="0.4">
      <c r="A9" s="106" t="s">
        <v>16</v>
      </c>
      <c r="C9" s="107">
        <v>700000</v>
      </c>
      <c r="D9" s="107"/>
      <c r="E9" s="107">
        <v>8738921944</v>
      </c>
      <c r="F9" s="107"/>
      <c r="G9" s="107">
        <v>-6073347115</v>
      </c>
      <c r="H9" s="107"/>
      <c r="I9" s="107">
        <f>E9+G9</f>
        <v>2665574829</v>
      </c>
      <c r="J9" s="107"/>
      <c r="K9" s="134">
        <v>20400000</v>
      </c>
      <c r="L9" s="108"/>
      <c r="M9" s="134">
        <v>245510312926</v>
      </c>
      <c r="N9" s="108"/>
      <c r="O9" s="134">
        <v>-209479897344</v>
      </c>
      <c r="P9" s="107"/>
      <c r="Q9" s="107">
        <f>M9+O9</f>
        <v>36030415582</v>
      </c>
      <c r="R9" s="135"/>
    </row>
    <row r="10" spans="1:18" ht="45" customHeight="1" x14ac:dyDescent="0.4">
      <c r="A10" s="106" t="s">
        <v>14</v>
      </c>
      <c r="C10" s="107">
        <v>60000</v>
      </c>
      <c r="D10" s="107"/>
      <c r="E10" s="107">
        <v>2874407766</v>
      </c>
      <c r="F10" s="107"/>
      <c r="G10" s="107">
        <v>-1703260545</v>
      </c>
      <c r="H10" s="107"/>
      <c r="I10" s="107">
        <f>E10+G10</f>
        <v>1171147221</v>
      </c>
      <c r="J10" s="107"/>
      <c r="K10" s="107">
        <v>1185601</v>
      </c>
      <c r="L10" s="108"/>
      <c r="M10" s="107">
        <v>71267478276</v>
      </c>
      <c r="N10" s="108"/>
      <c r="O10" s="107">
        <v>-52101108659</v>
      </c>
      <c r="P10" s="107"/>
      <c r="Q10" s="107">
        <f>M10+O10</f>
        <v>19166369617</v>
      </c>
      <c r="R10" s="135"/>
    </row>
    <row r="11" spans="1:18" ht="45" customHeight="1" x14ac:dyDescent="0.4">
      <c r="A11" s="106" t="s">
        <v>17</v>
      </c>
      <c r="C11" s="107">
        <v>1923200</v>
      </c>
      <c r="D11" s="107"/>
      <c r="E11" s="107">
        <v>66688919294</v>
      </c>
      <c r="F11" s="107"/>
      <c r="G11" s="107">
        <v>-53548644310</v>
      </c>
      <c r="H11" s="107"/>
      <c r="I11" s="107">
        <f t="shared" ref="I11:I48" si="0">E11+G11</f>
        <v>13140274984</v>
      </c>
      <c r="J11" s="107"/>
      <c r="K11" s="107">
        <v>3423200</v>
      </c>
      <c r="L11" s="108"/>
      <c r="M11" s="107">
        <v>110828065836</v>
      </c>
      <c r="N11" s="108"/>
      <c r="O11" s="107">
        <v>-93492563831</v>
      </c>
      <c r="P11" s="107"/>
      <c r="Q11" s="107">
        <f t="shared" ref="Q11:Q49" si="1">M11+O11</f>
        <v>17335502005</v>
      </c>
      <c r="R11" s="135"/>
    </row>
    <row r="12" spans="1:18" ht="45" customHeight="1" x14ac:dyDescent="0.4">
      <c r="A12" s="106" t="s">
        <v>128</v>
      </c>
      <c r="C12" s="107">
        <v>0</v>
      </c>
      <c r="D12" s="107"/>
      <c r="E12" s="107">
        <v>0</v>
      </c>
      <c r="F12" s="107"/>
      <c r="G12" s="107">
        <v>0</v>
      </c>
      <c r="H12" s="107"/>
      <c r="I12" s="107">
        <f t="shared" si="0"/>
        <v>0</v>
      </c>
      <c r="J12" s="107"/>
      <c r="K12" s="107">
        <v>8628591</v>
      </c>
      <c r="L12" s="108"/>
      <c r="M12" s="107">
        <v>24397688623</v>
      </c>
      <c r="N12" s="108"/>
      <c r="O12" s="107">
        <v>-11554669808</v>
      </c>
      <c r="P12" s="107"/>
      <c r="Q12" s="107">
        <f t="shared" si="1"/>
        <v>12843018815</v>
      </c>
      <c r="R12" s="135"/>
    </row>
    <row r="13" spans="1:18" ht="45" customHeight="1" x14ac:dyDescent="0.4">
      <c r="A13" s="106" t="s">
        <v>149</v>
      </c>
      <c r="C13" s="107">
        <v>0</v>
      </c>
      <c r="D13" s="107"/>
      <c r="E13" s="107">
        <v>0</v>
      </c>
      <c r="F13" s="107"/>
      <c r="G13" s="107">
        <v>0</v>
      </c>
      <c r="H13" s="107"/>
      <c r="I13" s="107">
        <f t="shared" si="0"/>
        <v>0</v>
      </c>
      <c r="J13" s="107"/>
      <c r="K13" s="107">
        <v>39000000</v>
      </c>
      <c r="L13" s="108"/>
      <c r="M13" s="107">
        <v>61381572621</v>
      </c>
      <c r="N13" s="108"/>
      <c r="O13" s="107">
        <v>-50047065823</v>
      </c>
      <c r="P13" s="107"/>
      <c r="Q13" s="107">
        <f t="shared" si="1"/>
        <v>11334506798</v>
      </c>
      <c r="R13" s="135"/>
    </row>
    <row r="14" spans="1:18" ht="45" customHeight="1" x14ac:dyDescent="0.4">
      <c r="A14" s="106" t="s">
        <v>102</v>
      </c>
      <c r="C14" s="107">
        <v>270000</v>
      </c>
      <c r="D14" s="107"/>
      <c r="E14" s="107">
        <v>13775486032</v>
      </c>
      <c r="F14" s="107"/>
      <c r="G14" s="107">
        <v>-6108393635</v>
      </c>
      <c r="H14" s="107"/>
      <c r="I14" s="107">
        <f t="shared" si="0"/>
        <v>7667092397</v>
      </c>
      <c r="J14" s="107"/>
      <c r="K14" s="107">
        <v>270000</v>
      </c>
      <c r="L14" s="108"/>
      <c r="M14" s="107">
        <v>13775486032</v>
      </c>
      <c r="N14" s="108"/>
      <c r="O14" s="107">
        <v>-6108393635</v>
      </c>
      <c r="P14" s="107"/>
      <c r="Q14" s="107">
        <f t="shared" si="1"/>
        <v>7667092397</v>
      </c>
      <c r="R14" s="135"/>
    </row>
    <row r="15" spans="1:18" ht="45" customHeight="1" x14ac:dyDescent="0.4">
      <c r="A15" s="106" t="s">
        <v>150</v>
      </c>
      <c r="C15" s="107">
        <v>0</v>
      </c>
      <c r="D15" s="107"/>
      <c r="E15" s="107">
        <v>0</v>
      </c>
      <c r="F15" s="107"/>
      <c r="G15" s="107">
        <v>0</v>
      </c>
      <c r="H15" s="107"/>
      <c r="I15" s="107">
        <f t="shared" si="0"/>
        <v>0</v>
      </c>
      <c r="J15" s="107"/>
      <c r="K15" s="107">
        <v>20000001</v>
      </c>
      <c r="L15" s="108"/>
      <c r="M15" s="107">
        <v>28041550369</v>
      </c>
      <c r="N15" s="108"/>
      <c r="O15" s="107">
        <v>-20381578056</v>
      </c>
      <c r="P15" s="107"/>
      <c r="Q15" s="107">
        <f t="shared" si="1"/>
        <v>7659972313</v>
      </c>
      <c r="R15" s="135"/>
    </row>
    <row r="16" spans="1:18" ht="45" customHeight="1" x14ac:dyDescent="0.4">
      <c r="A16" s="106" t="s">
        <v>15</v>
      </c>
      <c r="C16" s="107">
        <v>900000</v>
      </c>
      <c r="D16" s="107"/>
      <c r="E16" s="107">
        <v>14451420338</v>
      </c>
      <c r="F16" s="107"/>
      <c r="G16" s="107">
        <v>-8925015499</v>
      </c>
      <c r="H16" s="107"/>
      <c r="I16" s="107">
        <f t="shared" si="0"/>
        <v>5526404839</v>
      </c>
      <c r="J16" s="107"/>
      <c r="K16" s="107">
        <v>1000001</v>
      </c>
      <c r="L16" s="108"/>
      <c r="M16" s="107">
        <v>15959670739</v>
      </c>
      <c r="N16" s="108"/>
      <c r="O16" s="107">
        <v>-9917453179</v>
      </c>
      <c r="P16" s="107"/>
      <c r="Q16" s="107">
        <f t="shared" si="1"/>
        <v>6042217560</v>
      </c>
      <c r="R16" s="135"/>
    </row>
    <row r="17" spans="1:18" ht="45" customHeight="1" x14ac:dyDescent="0.4">
      <c r="A17" s="106" t="s">
        <v>11</v>
      </c>
      <c r="C17" s="107">
        <v>600000</v>
      </c>
      <c r="D17" s="107"/>
      <c r="E17" s="107">
        <v>2015300376</v>
      </c>
      <c r="F17" s="107"/>
      <c r="G17" s="107">
        <v>-1406471077</v>
      </c>
      <c r="H17" s="107"/>
      <c r="I17" s="107">
        <f t="shared" si="0"/>
        <v>608829299</v>
      </c>
      <c r="J17" s="107"/>
      <c r="K17" s="107">
        <v>15000000</v>
      </c>
      <c r="L17" s="108"/>
      <c r="M17" s="107">
        <v>41459620775</v>
      </c>
      <c r="N17" s="108"/>
      <c r="O17" s="107">
        <v>-35231288273</v>
      </c>
      <c r="P17" s="107"/>
      <c r="Q17" s="107">
        <f t="shared" si="1"/>
        <v>6228332502</v>
      </c>
      <c r="R17" s="135"/>
    </row>
    <row r="18" spans="1:18" ht="45" customHeight="1" x14ac:dyDescent="0.4">
      <c r="A18" s="106" t="s">
        <v>127</v>
      </c>
      <c r="C18" s="107">
        <v>16542000</v>
      </c>
      <c r="D18" s="107"/>
      <c r="E18" s="107">
        <v>15626252135</v>
      </c>
      <c r="F18" s="107"/>
      <c r="G18" s="107">
        <v>-10271606735</v>
      </c>
      <c r="H18" s="107"/>
      <c r="I18" s="107">
        <f t="shared" si="0"/>
        <v>5354645400</v>
      </c>
      <c r="J18" s="107"/>
      <c r="K18" s="107">
        <v>16542000</v>
      </c>
      <c r="L18" s="108"/>
      <c r="M18" s="107">
        <v>15626252135</v>
      </c>
      <c r="N18" s="108"/>
      <c r="O18" s="107">
        <v>-10271606735</v>
      </c>
      <c r="P18" s="107"/>
      <c r="Q18" s="107">
        <f t="shared" si="1"/>
        <v>5354645400</v>
      </c>
      <c r="R18" s="135"/>
    </row>
    <row r="19" spans="1:18" ht="45" customHeight="1" x14ac:dyDescent="0.4">
      <c r="A19" s="106" t="s">
        <v>101</v>
      </c>
      <c r="C19" s="107">
        <v>5400000</v>
      </c>
      <c r="D19" s="107"/>
      <c r="E19" s="107">
        <v>70051285665</v>
      </c>
      <c r="F19" s="107"/>
      <c r="G19" s="107">
        <v>-64604751948</v>
      </c>
      <c r="H19" s="107"/>
      <c r="I19" s="107">
        <f t="shared" si="0"/>
        <v>5446533717</v>
      </c>
      <c r="J19" s="107"/>
      <c r="K19" s="107">
        <v>5400000</v>
      </c>
      <c r="L19" s="108"/>
      <c r="M19" s="107">
        <v>70051285665</v>
      </c>
      <c r="N19" s="108"/>
      <c r="O19" s="107">
        <v>-64604751948</v>
      </c>
      <c r="P19" s="107"/>
      <c r="Q19" s="107">
        <f t="shared" si="1"/>
        <v>5446533717</v>
      </c>
      <c r="R19" s="135"/>
    </row>
    <row r="20" spans="1:18" ht="45" customHeight="1" x14ac:dyDescent="0.4">
      <c r="A20" s="106" t="s">
        <v>147</v>
      </c>
      <c r="C20" s="107">
        <v>0</v>
      </c>
      <c r="D20" s="107"/>
      <c r="E20" s="107">
        <v>0</v>
      </c>
      <c r="F20" s="107"/>
      <c r="G20" s="107">
        <v>0</v>
      </c>
      <c r="H20" s="107"/>
      <c r="I20" s="107">
        <f t="shared" si="0"/>
        <v>0</v>
      </c>
      <c r="J20" s="107"/>
      <c r="K20" s="107">
        <v>400000</v>
      </c>
      <c r="L20" s="108"/>
      <c r="M20" s="107">
        <v>25479509123</v>
      </c>
      <c r="N20" s="108"/>
      <c r="O20" s="107">
        <v>-20718560723</v>
      </c>
      <c r="P20" s="107"/>
      <c r="Q20" s="107">
        <f t="shared" si="1"/>
        <v>4760948400</v>
      </c>
      <c r="R20" s="135"/>
    </row>
    <row r="21" spans="1:18" ht="45" customHeight="1" x14ac:dyDescent="0.4">
      <c r="A21" s="106" t="s">
        <v>107</v>
      </c>
      <c r="C21" s="107">
        <v>2000000</v>
      </c>
      <c r="D21" s="107"/>
      <c r="E21" s="107">
        <v>4871053455</v>
      </c>
      <c r="F21" s="107"/>
      <c r="G21" s="107">
        <v>-2916296466</v>
      </c>
      <c r="H21" s="107"/>
      <c r="I21" s="107">
        <f t="shared" si="0"/>
        <v>1954756989</v>
      </c>
      <c r="J21" s="107"/>
      <c r="K21" s="107">
        <v>4000000</v>
      </c>
      <c r="L21" s="108"/>
      <c r="M21" s="107">
        <v>10021927038</v>
      </c>
      <c r="N21" s="108"/>
      <c r="O21" s="107">
        <v>-5830413060</v>
      </c>
      <c r="P21" s="107"/>
      <c r="Q21" s="107">
        <f t="shared" si="1"/>
        <v>4191513978</v>
      </c>
      <c r="R21" s="135"/>
    </row>
    <row r="22" spans="1:18" ht="45" customHeight="1" x14ac:dyDescent="0.4">
      <c r="A22" s="106" t="s">
        <v>157</v>
      </c>
      <c r="C22" s="107">
        <v>0</v>
      </c>
      <c r="D22" s="107"/>
      <c r="E22" s="107">
        <v>0</v>
      </c>
      <c r="F22" s="107"/>
      <c r="G22" s="107">
        <v>0</v>
      </c>
      <c r="H22" s="107"/>
      <c r="I22" s="107">
        <f t="shared" si="0"/>
        <v>0</v>
      </c>
      <c r="J22" s="107"/>
      <c r="K22" s="107">
        <v>400000</v>
      </c>
      <c r="L22" s="108"/>
      <c r="M22" s="107">
        <v>7684138946</v>
      </c>
      <c r="N22" s="108"/>
      <c r="O22" s="107">
        <v>-4063093301</v>
      </c>
      <c r="P22" s="107"/>
      <c r="Q22" s="107">
        <f t="shared" si="1"/>
        <v>3621045645</v>
      </c>
      <c r="R22" s="135"/>
    </row>
    <row r="23" spans="1:18" ht="45" customHeight="1" x14ac:dyDescent="0.4">
      <c r="A23" s="106" t="s">
        <v>88</v>
      </c>
      <c r="C23" s="107">
        <v>0</v>
      </c>
      <c r="D23" s="107"/>
      <c r="E23" s="107">
        <v>0</v>
      </c>
      <c r="F23" s="107"/>
      <c r="G23" s="107">
        <v>0</v>
      </c>
      <c r="H23" s="107"/>
      <c r="I23" s="107">
        <f t="shared" si="0"/>
        <v>0</v>
      </c>
      <c r="J23" s="107"/>
      <c r="K23" s="107">
        <v>438000</v>
      </c>
      <c r="L23" s="108"/>
      <c r="M23" s="107">
        <v>13307888819</v>
      </c>
      <c r="N23" s="108"/>
      <c r="O23" s="107">
        <v>-10489260664</v>
      </c>
      <c r="P23" s="107"/>
      <c r="Q23" s="107">
        <f t="shared" si="1"/>
        <v>2818628155</v>
      </c>
      <c r="R23" s="135"/>
    </row>
    <row r="24" spans="1:18" ht="45" customHeight="1" x14ac:dyDescent="0.4">
      <c r="A24" s="106" t="s">
        <v>65</v>
      </c>
      <c r="C24" s="107">
        <v>0</v>
      </c>
      <c r="D24" s="107"/>
      <c r="E24" s="107">
        <v>0</v>
      </c>
      <c r="F24" s="107"/>
      <c r="G24" s="107">
        <v>0</v>
      </c>
      <c r="H24" s="107"/>
      <c r="I24" s="107">
        <f t="shared" si="0"/>
        <v>0</v>
      </c>
      <c r="J24" s="107"/>
      <c r="K24" s="107">
        <v>750000</v>
      </c>
      <c r="L24" s="108"/>
      <c r="M24" s="107">
        <v>8766705495</v>
      </c>
      <c r="N24" s="108"/>
      <c r="O24" s="107">
        <v>-6488129520</v>
      </c>
      <c r="P24" s="107"/>
      <c r="Q24" s="107">
        <f t="shared" si="1"/>
        <v>2278575975</v>
      </c>
      <c r="R24" s="135"/>
    </row>
    <row r="25" spans="1:18" ht="45" customHeight="1" x14ac:dyDescent="0.4">
      <c r="A25" s="106" t="s">
        <v>109</v>
      </c>
      <c r="C25" s="107">
        <v>100000</v>
      </c>
      <c r="D25" s="107"/>
      <c r="E25" s="107">
        <v>1313765480</v>
      </c>
      <c r="F25" s="107"/>
      <c r="G25" s="107">
        <v>-715545581</v>
      </c>
      <c r="H25" s="107"/>
      <c r="I25" s="107">
        <f t="shared" si="0"/>
        <v>598219899</v>
      </c>
      <c r="J25" s="107"/>
      <c r="K25" s="107">
        <v>597592</v>
      </c>
      <c r="L25" s="108"/>
      <c r="M25" s="107">
        <v>6541229574</v>
      </c>
      <c r="N25" s="108"/>
      <c r="O25" s="107">
        <v>-4283648032</v>
      </c>
      <c r="P25" s="107"/>
      <c r="Q25" s="107">
        <f t="shared" si="1"/>
        <v>2257581542</v>
      </c>
      <c r="R25" s="135"/>
    </row>
    <row r="26" spans="1:18" ht="45" customHeight="1" x14ac:dyDescent="0.4">
      <c r="A26" s="106" t="s">
        <v>134</v>
      </c>
      <c r="C26" s="107">
        <v>1200000</v>
      </c>
      <c r="D26" s="107"/>
      <c r="E26" s="107">
        <v>10210458382</v>
      </c>
      <c r="F26" s="107"/>
      <c r="G26" s="107">
        <v>-7933749040</v>
      </c>
      <c r="H26" s="107"/>
      <c r="I26" s="107">
        <f t="shared" si="0"/>
        <v>2276709342</v>
      </c>
      <c r="J26" s="107"/>
      <c r="K26" s="107">
        <v>1200000</v>
      </c>
      <c r="L26" s="108"/>
      <c r="M26" s="107">
        <v>10210458382</v>
      </c>
      <c r="N26" s="108"/>
      <c r="O26" s="107">
        <v>-7933749040</v>
      </c>
      <c r="P26" s="107"/>
      <c r="Q26" s="107">
        <f t="shared" si="1"/>
        <v>2276709342</v>
      </c>
      <c r="R26" s="135"/>
    </row>
    <row r="27" spans="1:18" ht="45" customHeight="1" x14ac:dyDescent="0.4">
      <c r="A27" s="106" t="s">
        <v>13</v>
      </c>
      <c r="C27" s="107">
        <v>0</v>
      </c>
      <c r="D27" s="107"/>
      <c r="E27" s="107">
        <v>0</v>
      </c>
      <c r="F27" s="107"/>
      <c r="G27" s="107">
        <v>0</v>
      </c>
      <c r="H27" s="107"/>
      <c r="I27" s="107">
        <f t="shared" si="0"/>
        <v>0</v>
      </c>
      <c r="J27" s="107"/>
      <c r="K27" s="107">
        <v>700000</v>
      </c>
      <c r="L27" s="108"/>
      <c r="M27" s="107">
        <v>7388442477</v>
      </c>
      <c r="N27" s="108"/>
      <c r="O27" s="107">
        <v>-5179378600</v>
      </c>
      <c r="P27" s="107"/>
      <c r="Q27" s="107">
        <f t="shared" si="1"/>
        <v>2209063877</v>
      </c>
      <c r="R27" s="135"/>
    </row>
    <row r="28" spans="1:18" ht="45" customHeight="1" x14ac:dyDescent="0.4">
      <c r="A28" s="106" t="s">
        <v>139</v>
      </c>
      <c r="C28" s="107">
        <v>0</v>
      </c>
      <c r="D28" s="107"/>
      <c r="E28" s="107">
        <v>0</v>
      </c>
      <c r="F28" s="107"/>
      <c r="G28" s="107">
        <v>0</v>
      </c>
      <c r="H28" s="107"/>
      <c r="I28" s="107">
        <f t="shared" si="0"/>
        <v>0</v>
      </c>
      <c r="J28" s="107"/>
      <c r="K28" s="107">
        <v>318750</v>
      </c>
      <c r="L28" s="108"/>
      <c r="M28" s="107">
        <v>8995175755</v>
      </c>
      <c r="N28" s="108"/>
      <c r="O28" s="107">
        <v>-6818898415</v>
      </c>
      <c r="P28" s="107"/>
      <c r="Q28" s="107">
        <f t="shared" si="1"/>
        <v>2176277340</v>
      </c>
      <c r="R28" s="135"/>
    </row>
    <row r="29" spans="1:18" ht="45" customHeight="1" x14ac:dyDescent="0.4">
      <c r="A29" s="106" t="s">
        <v>142</v>
      </c>
      <c r="C29" s="107">
        <v>900000</v>
      </c>
      <c r="D29" s="107"/>
      <c r="E29" s="107">
        <v>5277884221</v>
      </c>
      <c r="F29" s="107"/>
      <c r="G29" s="107">
        <v>-3152104831</v>
      </c>
      <c r="H29" s="107"/>
      <c r="I29" s="107">
        <f t="shared" si="0"/>
        <v>2125779390</v>
      </c>
      <c r="J29" s="107"/>
      <c r="K29" s="107">
        <v>900000</v>
      </c>
      <c r="L29" s="108"/>
      <c r="M29" s="107">
        <v>5277884221</v>
      </c>
      <c r="N29" s="108"/>
      <c r="O29" s="107">
        <v>-3152104831</v>
      </c>
      <c r="P29" s="107"/>
      <c r="Q29" s="107">
        <f t="shared" si="1"/>
        <v>2125779390</v>
      </c>
      <c r="R29" s="135"/>
    </row>
    <row r="30" spans="1:18" ht="45" customHeight="1" x14ac:dyDescent="0.4">
      <c r="A30" s="106" t="s">
        <v>89</v>
      </c>
      <c r="C30" s="107">
        <v>0</v>
      </c>
      <c r="D30" s="107"/>
      <c r="E30" s="107">
        <v>0</v>
      </c>
      <c r="F30" s="107"/>
      <c r="G30" s="107">
        <v>0</v>
      </c>
      <c r="H30" s="107"/>
      <c r="I30" s="107">
        <f t="shared" si="0"/>
        <v>0</v>
      </c>
      <c r="J30" s="107"/>
      <c r="K30" s="107">
        <v>1600000</v>
      </c>
      <c r="L30" s="108"/>
      <c r="M30" s="107">
        <v>7814523193</v>
      </c>
      <c r="N30" s="108"/>
      <c r="O30" s="107">
        <v>-5689200675</v>
      </c>
      <c r="P30" s="107"/>
      <c r="Q30" s="107">
        <f t="shared" si="1"/>
        <v>2125322518</v>
      </c>
      <c r="R30" s="135"/>
    </row>
    <row r="31" spans="1:18" ht="45" customHeight="1" x14ac:dyDescent="0.4">
      <c r="A31" s="106" t="s">
        <v>136</v>
      </c>
      <c r="C31" s="107">
        <v>150000</v>
      </c>
      <c r="D31" s="107"/>
      <c r="E31" s="107">
        <v>4672103300</v>
      </c>
      <c r="F31" s="107"/>
      <c r="G31" s="107">
        <v>-2745940400</v>
      </c>
      <c r="H31" s="107"/>
      <c r="I31" s="107">
        <f t="shared" si="0"/>
        <v>1926162900</v>
      </c>
      <c r="J31" s="107"/>
      <c r="K31" s="107">
        <v>150000</v>
      </c>
      <c r="L31" s="108"/>
      <c r="M31" s="107">
        <v>4672103300</v>
      </c>
      <c r="N31" s="108"/>
      <c r="O31" s="107">
        <v>-2745940400</v>
      </c>
      <c r="P31" s="107"/>
      <c r="Q31" s="107">
        <f t="shared" si="1"/>
        <v>1926162900</v>
      </c>
      <c r="R31" s="135"/>
    </row>
    <row r="32" spans="1:18" ht="45" customHeight="1" x14ac:dyDescent="0.4">
      <c r="A32" s="106" t="s">
        <v>141</v>
      </c>
      <c r="C32" s="107">
        <v>500000</v>
      </c>
      <c r="D32" s="107"/>
      <c r="E32" s="107">
        <v>6367396626</v>
      </c>
      <c r="F32" s="107"/>
      <c r="G32" s="107">
        <v>-4599896626</v>
      </c>
      <c r="H32" s="107"/>
      <c r="I32" s="107">
        <f t="shared" si="0"/>
        <v>1767500000</v>
      </c>
      <c r="J32" s="107"/>
      <c r="K32" s="107">
        <v>500000</v>
      </c>
      <c r="L32" s="108"/>
      <c r="M32" s="107">
        <v>6367396626</v>
      </c>
      <c r="N32" s="108"/>
      <c r="O32" s="107">
        <v>-4599896626</v>
      </c>
      <c r="P32" s="107"/>
      <c r="Q32" s="107">
        <f t="shared" si="1"/>
        <v>1767500000</v>
      </c>
      <c r="R32" s="135"/>
    </row>
    <row r="33" spans="1:18" ht="45" customHeight="1" x14ac:dyDescent="0.4">
      <c r="A33" s="106" t="s">
        <v>12</v>
      </c>
      <c r="C33" s="107">
        <v>300000</v>
      </c>
      <c r="D33" s="107"/>
      <c r="E33" s="107">
        <v>3569195210</v>
      </c>
      <c r="F33" s="107"/>
      <c r="G33" s="107">
        <v>-3851573994</v>
      </c>
      <c r="H33" s="107"/>
      <c r="I33" s="107">
        <f t="shared" si="0"/>
        <v>-282378784</v>
      </c>
      <c r="J33" s="107"/>
      <c r="K33" s="107">
        <v>7800001</v>
      </c>
      <c r="L33" s="108"/>
      <c r="M33" s="107">
        <v>102324867581</v>
      </c>
      <c r="N33" s="108"/>
      <c r="O33" s="107">
        <v>-100066729079</v>
      </c>
      <c r="P33" s="107"/>
      <c r="Q33" s="107">
        <f t="shared" si="1"/>
        <v>2258138502</v>
      </c>
      <c r="R33" s="135"/>
    </row>
    <row r="34" spans="1:18" ht="45" customHeight="1" x14ac:dyDescent="0.4">
      <c r="A34" s="106" t="s">
        <v>103</v>
      </c>
      <c r="C34" s="107">
        <v>100000</v>
      </c>
      <c r="D34" s="107"/>
      <c r="E34" s="107">
        <v>2939103746</v>
      </c>
      <c r="F34" s="107"/>
      <c r="G34" s="107">
        <v>-1468672962</v>
      </c>
      <c r="H34" s="107"/>
      <c r="I34" s="107">
        <f t="shared" si="0"/>
        <v>1470430784</v>
      </c>
      <c r="J34" s="107"/>
      <c r="K34" s="107">
        <v>100001</v>
      </c>
      <c r="L34" s="108"/>
      <c r="M34" s="107">
        <v>2939103747</v>
      </c>
      <c r="N34" s="108"/>
      <c r="O34" s="107">
        <v>-1468686881</v>
      </c>
      <c r="P34" s="107"/>
      <c r="Q34" s="107">
        <f t="shared" si="1"/>
        <v>1470416866</v>
      </c>
      <c r="R34" s="135"/>
    </row>
    <row r="35" spans="1:18" ht="45" customHeight="1" x14ac:dyDescent="0.4">
      <c r="A35" s="106" t="s">
        <v>111</v>
      </c>
      <c r="C35" s="107">
        <v>133603</v>
      </c>
      <c r="D35" s="107"/>
      <c r="E35" s="107">
        <v>9102848138</v>
      </c>
      <c r="F35" s="107"/>
      <c r="G35" s="107">
        <v>-7980078082</v>
      </c>
      <c r="H35" s="107"/>
      <c r="I35" s="107">
        <f t="shared" si="0"/>
        <v>1122770056</v>
      </c>
      <c r="J35" s="107"/>
      <c r="K35" s="107">
        <v>163603</v>
      </c>
      <c r="L35" s="108"/>
      <c r="M35" s="107">
        <v>11287826685</v>
      </c>
      <c r="N35" s="108"/>
      <c r="O35" s="107">
        <v>-9770873341</v>
      </c>
      <c r="P35" s="107"/>
      <c r="Q35" s="107">
        <f t="shared" si="1"/>
        <v>1516953344</v>
      </c>
      <c r="R35" s="135"/>
    </row>
    <row r="36" spans="1:18" ht="45" customHeight="1" x14ac:dyDescent="0.4">
      <c r="A36" s="106" t="s">
        <v>112</v>
      </c>
      <c r="C36" s="107">
        <v>30000</v>
      </c>
      <c r="D36" s="107"/>
      <c r="E36" s="107">
        <v>2224570115</v>
      </c>
      <c r="F36" s="107"/>
      <c r="G36" s="107">
        <v>-1204714353</v>
      </c>
      <c r="H36" s="107"/>
      <c r="I36" s="107">
        <f t="shared" si="0"/>
        <v>1019855762</v>
      </c>
      <c r="J36" s="107"/>
      <c r="K36" s="107">
        <v>30000</v>
      </c>
      <c r="L36" s="108"/>
      <c r="M36" s="107">
        <v>2224570115</v>
      </c>
      <c r="N36" s="108"/>
      <c r="O36" s="107">
        <v>-1204714353</v>
      </c>
      <c r="P36" s="107"/>
      <c r="Q36" s="107">
        <f t="shared" si="1"/>
        <v>1019855762</v>
      </c>
      <c r="R36" s="135"/>
    </row>
    <row r="37" spans="1:18" ht="45" customHeight="1" x14ac:dyDescent="0.4">
      <c r="A37" s="106" t="s">
        <v>110</v>
      </c>
      <c r="C37" s="107">
        <v>60000</v>
      </c>
      <c r="D37" s="107"/>
      <c r="E37" s="107">
        <v>3021462163</v>
      </c>
      <c r="F37" s="107"/>
      <c r="G37" s="107">
        <v>-2081066835</v>
      </c>
      <c r="H37" s="107"/>
      <c r="I37" s="107">
        <f t="shared" si="0"/>
        <v>940395328</v>
      </c>
      <c r="J37" s="107"/>
      <c r="K37" s="107">
        <v>210000</v>
      </c>
      <c r="L37" s="108"/>
      <c r="M37" s="107">
        <v>8193691986</v>
      </c>
      <c r="N37" s="108"/>
      <c r="O37" s="107">
        <v>-7302285820</v>
      </c>
      <c r="P37" s="107"/>
      <c r="Q37" s="107">
        <f t="shared" si="1"/>
        <v>891406166</v>
      </c>
      <c r="R37" s="135"/>
    </row>
    <row r="38" spans="1:18" ht="45" customHeight="1" x14ac:dyDescent="0.4">
      <c r="A38" s="106" t="s">
        <v>121</v>
      </c>
      <c r="C38" s="107">
        <v>6300000</v>
      </c>
      <c r="D38" s="107"/>
      <c r="E38" s="107">
        <v>29916940677</v>
      </c>
      <c r="F38" s="107"/>
      <c r="G38" s="107">
        <v>-28950478913</v>
      </c>
      <c r="H38" s="107"/>
      <c r="I38" s="107">
        <f t="shared" si="0"/>
        <v>966461764</v>
      </c>
      <c r="J38" s="107"/>
      <c r="K38" s="107">
        <v>6300000</v>
      </c>
      <c r="L38" s="108"/>
      <c r="M38" s="107">
        <v>29916940677</v>
      </c>
      <c r="N38" s="108"/>
      <c r="O38" s="107">
        <v>-28950478913</v>
      </c>
      <c r="P38" s="107"/>
      <c r="Q38" s="107">
        <f t="shared" si="1"/>
        <v>966461764</v>
      </c>
      <c r="R38" s="135"/>
    </row>
    <row r="39" spans="1:18" ht="45" customHeight="1" x14ac:dyDescent="0.4">
      <c r="A39" s="106" t="s">
        <v>138</v>
      </c>
      <c r="C39" s="107">
        <v>1500000</v>
      </c>
      <c r="D39" s="107"/>
      <c r="E39" s="107">
        <v>8424372414</v>
      </c>
      <c r="F39" s="107"/>
      <c r="G39" s="107">
        <v>-7664757614</v>
      </c>
      <c r="H39" s="107"/>
      <c r="I39" s="107">
        <f t="shared" si="0"/>
        <v>759614800</v>
      </c>
      <c r="J39" s="107"/>
      <c r="K39" s="107">
        <v>1500000</v>
      </c>
      <c r="L39" s="108"/>
      <c r="M39" s="107">
        <v>8424372414</v>
      </c>
      <c r="N39" s="108"/>
      <c r="O39" s="107">
        <v>-7664757614</v>
      </c>
      <c r="P39" s="107"/>
      <c r="Q39" s="107">
        <f t="shared" si="1"/>
        <v>759614800</v>
      </c>
      <c r="R39" s="135"/>
    </row>
    <row r="40" spans="1:18" ht="45" customHeight="1" x14ac:dyDescent="0.4">
      <c r="A40" s="106" t="s">
        <v>143</v>
      </c>
      <c r="C40" s="107">
        <v>0</v>
      </c>
      <c r="D40" s="107"/>
      <c r="E40" s="107">
        <v>0</v>
      </c>
      <c r="F40" s="107"/>
      <c r="G40" s="107">
        <v>0</v>
      </c>
      <c r="H40" s="107"/>
      <c r="I40" s="107">
        <f t="shared" si="0"/>
        <v>0</v>
      </c>
      <c r="J40" s="107"/>
      <c r="K40" s="107">
        <v>100000</v>
      </c>
      <c r="L40" s="108"/>
      <c r="M40" s="107">
        <v>2028199896</v>
      </c>
      <c r="N40" s="108"/>
      <c r="O40" s="107">
        <v>-1361544015</v>
      </c>
      <c r="P40" s="107"/>
      <c r="Q40" s="107">
        <f t="shared" si="1"/>
        <v>666655881</v>
      </c>
      <c r="R40" s="135"/>
    </row>
    <row r="41" spans="1:18" ht="45" customHeight="1" x14ac:dyDescent="0.4">
      <c r="A41" s="106" t="s">
        <v>64</v>
      </c>
      <c r="C41" s="107">
        <v>0</v>
      </c>
      <c r="D41" s="107"/>
      <c r="E41" s="107">
        <v>0</v>
      </c>
      <c r="F41" s="107"/>
      <c r="G41" s="107">
        <v>0</v>
      </c>
      <c r="H41" s="107"/>
      <c r="I41" s="107">
        <f t="shared" si="0"/>
        <v>0</v>
      </c>
      <c r="J41" s="107"/>
      <c r="K41" s="107">
        <v>75000</v>
      </c>
      <c r="L41" s="108"/>
      <c r="M41" s="107">
        <v>4129083604</v>
      </c>
      <c r="N41" s="108"/>
      <c r="O41" s="107">
        <v>-3647914980</v>
      </c>
      <c r="P41" s="107"/>
      <c r="Q41" s="107">
        <f t="shared" si="1"/>
        <v>481168624</v>
      </c>
      <c r="R41" s="135"/>
    </row>
    <row r="42" spans="1:18" ht="45" customHeight="1" x14ac:dyDescent="0.4">
      <c r="A42" s="106" t="s">
        <v>158</v>
      </c>
      <c r="C42" s="107">
        <v>0</v>
      </c>
      <c r="D42" s="107"/>
      <c r="E42" s="107">
        <v>0</v>
      </c>
      <c r="F42" s="107"/>
      <c r="G42" s="107">
        <v>0</v>
      </c>
      <c r="H42" s="107"/>
      <c r="I42" s="107">
        <f t="shared" si="0"/>
        <v>0</v>
      </c>
      <c r="J42" s="107"/>
      <c r="K42" s="107">
        <v>1000000</v>
      </c>
      <c r="L42" s="108"/>
      <c r="M42" s="107">
        <v>20483429688</v>
      </c>
      <c r="N42" s="108"/>
      <c r="O42" s="107">
        <v>-19963494684</v>
      </c>
      <c r="P42" s="107"/>
      <c r="Q42" s="107">
        <f t="shared" si="1"/>
        <v>519935004</v>
      </c>
      <c r="R42" s="135"/>
    </row>
    <row r="43" spans="1:18" ht="45" customHeight="1" x14ac:dyDescent="0.4">
      <c r="A43" s="106" t="s">
        <v>159</v>
      </c>
      <c r="C43" s="107">
        <v>0</v>
      </c>
      <c r="D43" s="107"/>
      <c r="E43" s="107">
        <v>0</v>
      </c>
      <c r="F43" s="107"/>
      <c r="G43" s="107">
        <v>0</v>
      </c>
      <c r="H43" s="107"/>
      <c r="I43" s="107">
        <f t="shared" si="0"/>
        <v>0</v>
      </c>
      <c r="J43" s="107"/>
      <c r="K43" s="107">
        <v>100000</v>
      </c>
      <c r="L43" s="108"/>
      <c r="M43" s="107">
        <v>1403069799</v>
      </c>
      <c r="N43" s="108"/>
      <c r="O43" s="107">
        <v>-1174218640</v>
      </c>
      <c r="P43" s="107"/>
      <c r="Q43" s="107">
        <f t="shared" si="1"/>
        <v>228851159</v>
      </c>
      <c r="R43" s="135"/>
    </row>
    <row r="44" spans="1:18" ht="45" customHeight="1" x14ac:dyDescent="0.4">
      <c r="A44" s="106" t="s">
        <v>160</v>
      </c>
      <c r="C44" s="107">
        <v>0</v>
      </c>
      <c r="D44" s="107"/>
      <c r="E44" s="107">
        <v>0</v>
      </c>
      <c r="F44" s="107"/>
      <c r="G44" s="107">
        <v>0</v>
      </c>
      <c r="H44" s="107"/>
      <c r="I44" s="107">
        <f t="shared" si="0"/>
        <v>0</v>
      </c>
      <c r="J44" s="107"/>
      <c r="K44" s="107">
        <v>600000</v>
      </c>
      <c r="L44" s="108"/>
      <c r="M44" s="107">
        <v>4834339474</v>
      </c>
      <c r="N44" s="108"/>
      <c r="O44" s="107">
        <v>-4672854923</v>
      </c>
      <c r="P44" s="107"/>
      <c r="Q44" s="107">
        <f t="shared" si="1"/>
        <v>161484551</v>
      </c>
      <c r="R44" s="135"/>
    </row>
    <row r="45" spans="1:18" ht="45" customHeight="1" x14ac:dyDescent="0.4">
      <c r="A45" s="106" t="s">
        <v>161</v>
      </c>
      <c r="C45" s="107">
        <v>0</v>
      </c>
      <c r="D45" s="107"/>
      <c r="E45" s="107">
        <v>0</v>
      </c>
      <c r="F45" s="107"/>
      <c r="G45" s="107">
        <v>0</v>
      </c>
      <c r="H45" s="107"/>
      <c r="I45" s="107">
        <f t="shared" si="0"/>
        <v>0</v>
      </c>
      <c r="J45" s="107"/>
      <c r="K45" s="107">
        <v>1200000</v>
      </c>
      <c r="L45" s="108"/>
      <c r="M45" s="107">
        <v>3610275192</v>
      </c>
      <c r="N45" s="108"/>
      <c r="O45" s="107">
        <v>-3475584244</v>
      </c>
      <c r="P45" s="107"/>
      <c r="Q45" s="107">
        <f t="shared" si="1"/>
        <v>134690948</v>
      </c>
      <c r="R45" s="135"/>
    </row>
    <row r="46" spans="1:18" ht="45" customHeight="1" x14ac:dyDescent="0.4">
      <c r="A46" s="106" t="s">
        <v>148</v>
      </c>
      <c r="C46" s="107">
        <v>0</v>
      </c>
      <c r="D46" s="107"/>
      <c r="E46" s="107">
        <v>0</v>
      </c>
      <c r="F46" s="107"/>
      <c r="G46" s="107">
        <v>0</v>
      </c>
      <c r="H46" s="107"/>
      <c r="I46" s="107">
        <f t="shared" si="0"/>
        <v>0</v>
      </c>
      <c r="J46" s="107"/>
      <c r="K46" s="107">
        <v>305</v>
      </c>
      <c r="L46" s="108"/>
      <c r="M46" s="107">
        <v>12892568</v>
      </c>
      <c r="N46" s="108"/>
      <c r="O46" s="107">
        <v>-9971195</v>
      </c>
      <c r="P46" s="107"/>
      <c r="Q46" s="107">
        <f t="shared" si="1"/>
        <v>2921373</v>
      </c>
      <c r="R46" s="135"/>
    </row>
    <row r="47" spans="1:18" ht="45" customHeight="1" x14ac:dyDescent="0.4">
      <c r="A47" s="106" t="s">
        <v>162</v>
      </c>
      <c r="C47" s="107">
        <v>0</v>
      </c>
      <c r="D47" s="107"/>
      <c r="E47" s="107">
        <v>0</v>
      </c>
      <c r="F47" s="107"/>
      <c r="G47" s="107">
        <v>0</v>
      </c>
      <c r="H47" s="107"/>
      <c r="I47" s="107">
        <f t="shared" si="0"/>
        <v>0</v>
      </c>
      <c r="J47" s="107"/>
      <c r="K47" s="107">
        <v>147597</v>
      </c>
      <c r="L47" s="108"/>
      <c r="M47" s="107">
        <v>19296084085</v>
      </c>
      <c r="N47" s="108"/>
      <c r="O47" s="107">
        <v>-21041873414</v>
      </c>
      <c r="P47" s="107"/>
      <c r="Q47" s="107">
        <f t="shared" si="1"/>
        <v>-1745789329</v>
      </c>
      <c r="R47" s="135"/>
    </row>
    <row r="48" spans="1:18" ht="45" customHeight="1" x14ac:dyDescent="0.4">
      <c r="A48" s="106" t="s">
        <v>146</v>
      </c>
      <c r="C48" s="107">
        <v>0</v>
      </c>
      <c r="D48" s="107"/>
      <c r="E48" s="107">
        <v>0</v>
      </c>
      <c r="F48" s="107"/>
      <c r="G48" s="107">
        <v>0</v>
      </c>
      <c r="H48" s="107"/>
      <c r="I48" s="107">
        <f t="shared" si="0"/>
        <v>0</v>
      </c>
      <c r="J48" s="107"/>
      <c r="K48" s="107">
        <v>160686</v>
      </c>
      <c r="L48" s="108"/>
      <c r="M48" s="107">
        <v>23659954428</v>
      </c>
      <c r="N48" s="108"/>
      <c r="O48" s="107">
        <v>-30862599493</v>
      </c>
      <c r="P48" s="107"/>
      <c r="Q48" s="107">
        <f t="shared" si="1"/>
        <v>-7202645065</v>
      </c>
      <c r="R48" s="135"/>
    </row>
    <row r="49" spans="1:22" ht="45" customHeight="1" thickBot="1" x14ac:dyDescent="0.45">
      <c r="A49" s="106" t="s">
        <v>118</v>
      </c>
      <c r="C49" s="109">
        <v>0</v>
      </c>
      <c r="D49" s="107"/>
      <c r="E49" s="109">
        <v>0</v>
      </c>
      <c r="F49" s="107"/>
      <c r="G49" s="109">
        <v>0</v>
      </c>
      <c r="H49" s="107"/>
      <c r="I49" s="107">
        <f>E49+G49</f>
        <v>0</v>
      </c>
      <c r="J49" s="107"/>
      <c r="K49" s="107">
        <v>2300000</v>
      </c>
      <c r="L49" s="108"/>
      <c r="M49" s="107">
        <v>86352205163</v>
      </c>
      <c r="N49" s="108"/>
      <c r="O49" s="107">
        <v>-99288577443</v>
      </c>
      <c r="P49" s="107"/>
      <c r="Q49" s="107">
        <f t="shared" si="1"/>
        <v>-12936372280</v>
      </c>
      <c r="R49" s="135"/>
    </row>
    <row r="50" spans="1:22" ht="45" customHeight="1" thickBot="1" x14ac:dyDescent="0.45">
      <c r="A50" s="110"/>
      <c r="B50" s="136"/>
      <c r="C50" s="137">
        <f>SUM(C9:C49)</f>
        <v>39668803</v>
      </c>
      <c r="D50" s="138"/>
      <c r="E50" s="137">
        <f>SUM(E9:E49)</f>
        <v>286133147477</v>
      </c>
      <c r="F50" s="138"/>
      <c r="G50" s="137">
        <f>SUM(G9:G49)</f>
        <v>-227906366561</v>
      </c>
      <c r="H50" s="138"/>
      <c r="I50" s="137">
        <f>SUM(I9:I49)</f>
        <v>58226780916</v>
      </c>
      <c r="J50" s="138"/>
      <c r="K50" s="137">
        <f>SUM(K9:K49)</f>
        <v>164590929</v>
      </c>
      <c r="L50" s="138"/>
      <c r="M50" s="137">
        <f>SUM(M9:M49)</f>
        <v>1151947274048</v>
      </c>
      <c r="N50" s="138"/>
      <c r="O50" s="137">
        <f>SUM(O9:O49)</f>
        <v>-993109810210</v>
      </c>
      <c r="P50" s="138"/>
      <c r="Q50" s="137">
        <f>SUM(Q9:Q49)</f>
        <v>158837463838</v>
      </c>
      <c r="R50" s="135"/>
      <c r="T50" s="10"/>
      <c r="U50" s="10"/>
    </row>
    <row r="51" spans="1:22" ht="40.5" customHeight="1" thickTop="1" x14ac:dyDescent="0.4">
      <c r="A51" s="112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35"/>
      <c r="T51" s="10"/>
      <c r="U51" s="10"/>
    </row>
    <row r="52" spans="1:22" ht="38.450000000000003" customHeight="1" x14ac:dyDescent="0.4">
      <c r="A52" s="153" t="s">
        <v>94</v>
      </c>
      <c r="B52" s="153"/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</row>
    <row r="53" spans="1:22" ht="38.450000000000003" customHeight="1" x14ac:dyDescent="0.85">
      <c r="A53" s="122"/>
      <c r="B53" s="122"/>
      <c r="C53" s="192" t="s">
        <v>52</v>
      </c>
      <c r="D53" s="192"/>
      <c r="E53" s="192"/>
      <c r="F53" s="192"/>
      <c r="G53" s="192"/>
      <c r="H53" s="192"/>
      <c r="I53" s="192"/>
      <c r="J53" s="192"/>
      <c r="K53" s="192"/>
      <c r="L53" s="192"/>
      <c r="M53" s="192"/>
      <c r="N53" s="192"/>
      <c r="O53" s="192"/>
      <c r="P53" s="192"/>
      <c r="Q53" s="192"/>
    </row>
    <row r="54" spans="1:22" ht="38.450000000000003" customHeight="1" thickBot="1" x14ac:dyDescent="0.9">
      <c r="A54" s="193" t="s">
        <v>30</v>
      </c>
      <c r="B54" s="117"/>
      <c r="C54" s="154" t="str">
        <f>C7</f>
        <v>طی مهر ماه</v>
      </c>
      <c r="D54" s="154"/>
      <c r="E54" s="154"/>
      <c r="F54" s="154"/>
      <c r="G54" s="154"/>
      <c r="H54" s="154"/>
      <c r="I54" s="154"/>
      <c r="J54" s="123"/>
      <c r="K54" s="154" t="str">
        <f>K7</f>
        <v>از ابتدای سال مالی تا پایان مهر ماه</v>
      </c>
      <c r="L54" s="154"/>
      <c r="M54" s="154"/>
      <c r="N54" s="154"/>
      <c r="O54" s="154"/>
      <c r="P54" s="154"/>
      <c r="Q54" s="154"/>
      <c r="V54" s="144"/>
    </row>
    <row r="55" spans="1:22" ht="38.450000000000003" customHeight="1" thickBot="1" x14ac:dyDescent="0.8">
      <c r="A55" s="154"/>
      <c r="B55" s="117"/>
      <c r="C55" s="104" t="s">
        <v>5</v>
      </c>
      <c r="D55" s="117"/>
      <c r="E55" s="104" t="s">
        <v>92</v>
      </c>
      <c r="F55" s="117"/>
      <c r="G55" s="104" t="s">
        <v>48</v>
      </c>
      <c r="H55" s="117"/>
      <c r="I55" s="104" t="s">
        <v>93</v>
      </c>
      <c r="J55" s="117"/>
      <c r="K55" s="104" t="s">
        <v>5</v>
      </c>
      <c r="L55" s="117"/>
      <c r="M55" s="104" t="s">
        <v>92</v>
      </c>
      <c r="N55" s="117"/>
      <c r="O55" s="104" t="s">
        <v>48</v>
      </c>
      <c r="P55" s="117"/>
      <c r="Q55" s="104" t="s">
        <v>93</v>
      </c>
    </row>
    <row r="56" spans="1:22" ht="39.6" customHeight="1" thickBot="1" x14ac:dyDescent="0.45">
      <c r="A56" s="139" t="s">
        <v>67</v>
      </c>
      <c r="B56" s="5"/>
      <c r="C56" s="140">
        <v>0</v>
      </c>
      <c r="D56" s="108"/>
      <c r="E56" s="140">
        <v>0</v>
      </c>
      <c r="F56" s="108"/>
      <c r="G56" s="140">
        <v>0</v>
      </c>
      <c r="H56" s="107"/>
      <c r="I56" s="107">
        <v>0</v>
      </c>
      <c r="J56" s="107"/>
      <c r="K56" s="140">
        <v>841300</v>
      </c>
      <c r="L56" s="108"/>
      <c r="M56" s="140">
        <v>840856568125</v>
      </c>
      <c r="N56" s="108"/>
      <c r="O56" s="140">
        <v>-841082665000</v>
      </c>
      <c r="P56" s="107"/>
      <c r="Q56" s="107">
        <f>M56+O56</f>
        <v>-226096875</v>
      </c>
    </row>
    <row r="57" spans="1:22" ht="39.6" customHeight="1" thickBot="1" x14ac:dyDescent="0.45">
      <c r="A57" s="139"/>
      <c r="C57" s="137">
        <f>SUM(C56:C56)</f>
        <v>0</v>
      </c>
      <c r="D57" s="138"/>
      <c r="E57" s="137">
        <f>SUM(E56:E56)</f>
        <v>0</v>
      </c>
      <c r="F57" s="138"/>
      <c r="G57" s="137">
        <f>SUM(G56:G56)</f>
        <v>0</v>
      </c>
      <c r="H57" s="138"/>
      <c r="I57" s="137">
        <f>SUM(I56:I56)</f>
        <v>0</v>
      </c>
      <c r="J57" s="138"/>
      <c r="K57" s="137">
        <f>SUM(K56:K56)</f>
        <v>841300</v>
      </c>
      <c r="L57" s="138"/>
      <c r="M57" s="137">
        <f>SUM(M56:M56)</f>
        <v>840856568125</v>
      </c>
      <c r="N57" s="138"/>
      <c r="O57" s="137">
        <f>SUM(O56:O56)</f>
        <v>-841082665000</v>
      </c>
      <c r="P57" s="138"/>
      <c r="Q57" s="137">
        <f>SUM(Q56:Q56)</f>
        <v>-226096875</v>
      </c>
      <c r="T57" s="10"/>
    </row>
    <row r="58" spans="1:22" ht="21.75" customHeight="1" thickTop="1" x14ac:dyDescent="0.4">
      <c r="T58" s="10"/>
    </row>
    <row r="59" spans="1:22" ht="22.5" x14ac:dyDescent="0.4">
      <c r="C59" s="10"/>
      <c r="D59" s="10"/>
      <c r="E59" s="10"/>
      <c r="F59" s="10"/>
      <c r="G59" s="10"/>
      <c r="H59" s="10"/>
      <c r="I59" s="10">
        <v>0</v>
      </c>
      <c r="J59" s="10"/>
      <c r="K59" s="10"/>
      <c r="L59" s="10"/>
      <c r="M59" s="10"/>
      <c r="N59" s="10"/>
      <c r="O59" s="10"/>
      <c r="P59" s="10"/>
      <c r="Q59" s="10"/>
      <c r="T59" s="10"/>
    </row>
    <row r="60" spans="1:22" ht="22.5" x14ac:dyDescent="0.4">
      <c r="C60" s="10"/>
      <c r="D60" s="10"/>
      <c r="E60" s="10"/>
      <c r="F60" s="10"/>
      <c r="G60" s="10"/>
      <c r="H60" s="10"/>
      <c r="I60" s="10">
        <f>I59-I57</f>
        <v>0</v>
      </c>
      <c r="J60" s="10"/>
      <c r="K60" s="10"/>
      <c r="L60" s="10"/>
      <c r="M60" s="10"/>
      <c r="N60" s="10"/>
      <c r="O60" s="10"/>
      <c r="P60" s="10"/>
      <c r="Q60" s="10"/>
      <c r="T60" s="10"/>
    </row>
    <row r="61" spans="1:22" ht="22.5" x14ac:dyDescent="0.4"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T61" s="10"/>
    </row>
    <row r="62" spans="1:22" ht="22.5" x14ac:dyDescent="0.4">
      <c r="T62" s="10"/>
    </row>
    <row r="63" spans="1:22" ht="22.5" x14ac:dyDescent="0.4">
      <c r="T63" s="10"/>
    </row>
    <row r="64" spans="1:22" ht="22.5" x14ac:dyDescent="0.4">
      <c r="T64" s="10"/>
    </row>
    <row r="65" spans="20:20" ht="22.5" x14ac:dyDescent="0.4">
      <c r="T65" s="10"/>
    </row>
  </sheetData>
  <mergeCells count="13">
    <mergeCell ref="A52:Q52"/>
    <mergeCell ref="C53:Q53"/>
    <mergeCell ref="A54:A55"/>
    <mergeCell ref="C54:I54"/>
    <mergeCell ref="K54:Q54"/>
    <mergeCell ref="A7:A8"/>
    <mergeCell ref="C7:I7"/>
    <mergeCell ref="K7:Q7"/>
    <mergeCell ref="A1:Q1"/>
    <mergeCell ref="A2:Q2"/>
    <mergeCell ref="A3:Q3"/>
    <mergeCell ref="A5:Q5"/>
    <mergeCell ref="C6:Q6"/>
  </mergeCells>
  <pageMargins left="0.7" right="0.7" top="0.75" bottom="0.75" header="0.3" footer="0.3"/>
  <pageSetup paperSize="9" scale="29" fitToWidth="0" orientation="portrait" r:id="rId1"/>
  <rowBreaks count="1" manualBreakCount="1">
    <brk id="51" max="1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D0C65-1D23-4FD3-A977-3580FCF4354D}">
  <dimension ref="A1:Q41"/>
  <sheetViews>
    <sheetView rightToLeft="1" view="pageBreakPreview" topLeftCell="A13" zoomScale="69" zoomScaleNormal="69" zoomScaleSheetLayoutView="69" workbookViewId="0">
      <selection activeCell="A28" sqref="A28:XFD29"/>
    </sheetView>
  </sheetViews>
  <sheetFormatPr defaultColWidth="9.140625" defaultRowHeight="12.75" x14ac:dyDescent="0.2"/>
  <cols>
    <col min="1" max="1" width="52.7109375" style="5" bestFit="1" customWidth="1"/>
    <col min="2" max="2" width="1.42578125" style="5" customWidth="1"/>
    <col min="3" max="3" width="19.140625" style="5" customWidth="1"/>
    <col min="4" max="4" width="1.42578125" style="5" customWidth="1"/>
    <col min="5" max="5" width="19.5703125" style="5" customWidth="1"/>
    <col min="6" max="6" width="1.42578125" style="5" customWidth="1"/>
    <col min="7" max="7" width="20.28515625" style="5" customWidth="1"/>
    <col min="8" max="8" width="1.42578125" style="5" customWidth="1"/>
    <col min="9" max="9" width="22.28515625" style="5" bestFit="1" customWidth="1"/>
    <col min="10" max="10" width="1.42578125" style="5" customWidth="1"/>
    <col min="11" max="11" width="17.5703125" style="5" customWidth="1"/>
    <col min="12" max="12" width="1.42578125" style="5" customWidth="1"/>
    <col min="13" max="13" width="20.5703125" style="5" customWidth="1"/>
    <col min="14" max="14" width="1.42578125" style="5" customWidth="1"/>
    <col min="15" max="15" width="21.28515625" style="5" customWidth="1"/>
    <col min="16" max="16" width="1.42578125" style="5" customWidth="1"/>
    <col min="17" max="17" width="22.140625" style="5" bestFit="1" customWidth="1"/>
    <col min="18" max="18" width="1.42578125" style="5" customWidth="1"/>
    <col min="19" max="19" width="12.140625" style="5" bestFit="1" customWidth="1"/>
    <col min="20" max="20" width="25.140625" style="5" bestFit="1" customWidth="1"/>
    <col min="21" max="16384" width="9.140625" style="5"/>
  </cols>
  <sheetData>
    <row r="1" spans="1:17" ht="42" customHeight="1" x14ac:dyDescent="0.2">
      <c r="A1" s="152" t="str">
        <f>درآمد!A1</f>
        <v>صندوق سرمایه‌گذاری بخشی افق دماوند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</row>
    <row r="2" spans="1:17" ht="42" customHeight="1" x14ac:dyDescent="0.2">
      <c r="A2" s="152" t="str">
        <f>درآمد!A2</f>
        <v>صورت وضعیت درآمدها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</row>
    <row r="3" spans="1:17" ht="42" customHeight="1" x14ac:dyDescent="0.2">
      <c r="A3" s="152" t="str">
        <f>'2-1'!A3</f>
        <v>دوره یک ماهه منتهی به 30 مهر 1405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</row>
    <row r="4" spans="1:17" ht="42" customHeight="1" x14ac:dyDescent="0.4">
      <c r="A4" s="118"/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</row>
    <row r="5" spans="1:17" ht="42" customHeight="1" x14ac:dyDescent="0.2">
      <c r="A5" s="153" t="s">
        <v>95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</row>
    <row r="6" spans="1:17" ht="42" customHeight="1" x14ac:dyDescent="0.4">
      <c r="A6" s="118"/>
      <c r="B6" s="118"/>
      <c r="C6" s="155" t="s">
        <v>52</v>
      </c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</row>
    <row r="7" spans="1:17" ht="42" customHeight="1" thickBot="1" x14ac:dyDescent="0.45">
      <c r="A7" s="118"/>
      <c r="B7" s="118"/>
      <c r="C7" s="154" t="str">
        <f>'2-1'!C7</f>
        <v>طی مهر ماه</v>
      </c>
      <c r="D7" s="154"/>
      <c r="E7" s="154"/>
      <c r="F7" s="154"/>
      <c r="G7" s="154"/>
      <c r="H7" s="154"/>
      <c r="I7" s="154"/>
      <c r="J7" s="123"/>
      <c r="K7" s="154" t="str">
        <f>'2-1'!M7</f>
        <v>از ابتدای سال مالی تا پایان مهر ماه</v>
      </c>
      <c r="L7" s="154"/>
      <c r="M7" s="154"/>
      <c r="N7" s="154"/>
      <c r="O7" s="154"/>
      <c r="P7" s="154"/>
      <c r="Q7" s="154"/>
    </row>
    <row r="8" spans="1:17" ht="42" customHeight="1" thickBot="1" x14ac:dyDescent="0.7">
      <c r="A8" s="103" t="s">
        <v>53</v>
      </c>
      <c r="B8" s="126"/>
      <c r="C8" s="103" t="s">
        <v>5</v>
      </c>
      <c r="D8" s="126"/>
      <c r="E8" s="103" t="s">
        <v>96</v>
      </c>
      <c r="F8" s="126"/>
      <c r="G8" s="103" t="s">
        <v>97</v>
      </c>
      <c r="H8" s="126"/>
      <c r="I8" s="103" t="s">
        <v>98</v>
      </c>
      <c r="J8" s="126"/>
      <c r="K8" s="103" t="s">
        <v>5</v>
      </c>
      <c r="L8" s="126"/>
      <c r="M8" s="103" t="s">
        <v>96</v>
      </c>
      <c r="N8" s="126"/>
      <c r="O8" s="103" t="s">
        <v>97</v>
      </c>
      <c r="P8" s="126"/>
      <c r="Q8" s="103" t="s">
        <v>98</v>
      </c>
    </row>
    <row r="9" spans="1:17" ht="42" customHeight="1" x14ac:dyDescent="0.6">
      <c r="A9" s="106" t="s">
        <v>163</v>
      </c>
      <c r="B9" s="118"/>
      <c r="C9" s="107">
        <v>0</v>
      </c>
      <c r="D9" s="107"/>
      <c r="E9" s="107">
        <v>0</v>
      </c>
      <c r="F9" s="107"/>
      <c r="G9" s="107">
        <v>0</v>
      </c>
      <c r="H9" s="107"/>
      <c r="I9" s="107">
        <v>0</v>
      </c>
      <c r="J9" s="107"/>
      <c r="K9" s="107">
        <v>8197000</v>
      </c>
      <c r="L9" s="107"/>
      <c r="M9" s="107">
        <v>0</v>
      </c>
      <c r="N9" s="107"/>
      <c r="O9" s="107">
        <v>0</v>
      </c>
      <c r="P9" s="120"/>
      <c r="Q9" s="107">
        <v>20343471452</v>
      </c>
    </row>
    <row r="10" spans="1:17" ht="42" customHeight="1" x14ac:dyDescent="0.6">
      <c r="A10" s="106" t="s">
        <v>164</v>
      </c>
      <c r="B10" s="118"/>
      <c r="C10" s="107">
        <v>0</v>
      </c>
      <c r="D10" s="107"/>
      <c r="E10" s="107">
        <v>0</v>
      </c>
      <c r="F10" s="107"/>
      <c r="G10" s="107">
        <v>0</v>
      </c>
      <c r="H10" s="107"/>
      <c r="I10" s="107">
        <v>0</v>
      </c>
      <c r="J10" s="107"/>
      <c r="K10" s="107">
        <v>445000</v>
      </c>
      <c r="L10" s="107"/>
      <c r="M10" s="107">
        <v>-21319950</v>
      </c>
      <c r="N10" s="107"/>
      <c r="O10" s="107">
        <v>0</v>
      </c>
      <c r="P10" s="120"/>
      <c r="Q10" s="107">
        <v>5319122387</v>
      </c>
    </row>
    <row r="11" spans="1:17" ht="42" customHeight="1" x14ac:dyDescent="0.6">
      <c r="A11" s="106" t="s">
        <v>165</v>
      </c>
      <c r="B11" s="118"/>
      <c r="C11" s="107">
        <v>0</v>
      </c>
      <c r="D11" s="107"/>
      <c r="E11" s="107">
        <v>0</v>
      </c>
      <c r="F11" s="107"/>
      <c r="G11" s="107">
        <v>0</v>
      </c>
      <c r="H11" s="107"/>
      <c r="I11" s="107">
        <v>0</v>
      </c>
      <c r="J11" s="107"/>
      <c r="K11" s="107">
        <v>35961000</v>
      </c>
      <c r="L11" s="107"/>
      <c r="M11" s="107">
        <v>-11335468</v>
      </c>
      <c r="N11" s="107"/>
      <c r="O11" s="107">
        <v>0</v>
      </c>
      <c r="P11" s="120"/>
      <c r="Q11" s="107">
        <v>3813160132</v>
      </c>
    </row>
    <row r="12" spans="1:17" ht="42" customHeight="1" x14ac:dyDescent="0.6">
      <c r="A12" s="106" t="s">
        <v>166</v>
      </c>
      <c r="B12" s="118"/>
      <c r="C12" s="107">
        <v>0</v>
      </c>
      <c r="D12" s="107"/>
      <c r="E12" s="107">
        <v>0</v>
      </c>
      <c r="F12" s="107"/>
      <c r="G12" s="107">
        <v>0</v>
      </c>
      <c r="H12" s="107"/>
      <c r="I12" s="107">
        <v>0</v>
      </c>
      <c r="J12" s="107"/>
      <c r="K12" s="107">
        <v>18613000</v>
      </c>
      <c r="L12" s="107"/>
      <c r="M12" s="107">
        <v>-91300</v>
      </c>
      <c r="N12" s="107"/>
      <c r="O12" s="107">
        <v>0</v>
      </c>
      <c r="P12" s="120"/>
      <c r="Q12" s="107">
        <v>1709414132</v>
      </c>
    </row>
    <row r="13" spans="1:17" ht="42" customHeight="1" x14ac:dyDescent="0.6">
      <c r="A13" s="106" t="s">
        <v>167</v>
      </c>
      <c r="B13" s="118"/>
      <c r="C13" s="107">
        <v>0</v>
      </c>
      <c r="D13" s="107"/>
      <c r="E13" s="107">
        <v>0</v>
      </c>
      <c r="F13" s="107"/>
      <c r="G13" s="107">
        <v>0</v>
      </c>
      <c r="H13" s="107"/>
      <c r="I13" s="107">
        <v>0</v>
      </c>
      <c r="J13" s="107"/>
      <c r="K13" s="107">
        <v>8000000</v>
      </c>
      <c r="L13" s="107"/>
      <c r="M13" s="107">
        <v>-30361391</v>
      </c>
      <c r="N13" s="107"/>
      <c r="O13" s="107">
        <v>-248982500</v>
      </c>
      <c r="P13" s="120"/>
      <c r="Q13" s="107">
        <v>1682096085</v>
      </c>
    </row>
    <row r="14" spans="1:17" ht="42" customHeight="1" x14ac:dyDescent="0.6">
      <c r="A14" s="106" t="s">
        <v>168</v>
      </c>
      <c r="B14" s="118"/>
      <c r="C14" s="107">
        <v>0</v>
      </c>
      <c r="D14" s="107"/>
      <c r="E14" s="107">
        <v>0</v>
      </c>
      <c r="F14" s="107"/>
      <c r="G14" s="107">
        <v>0</v>
      </c>
      <c r="H14" s="107"/>
      <c r="I14" s="107">
        <v>0</v>
      </c>
      <c r="J14" s="107"/>
      <c r="K14" s="107">
        <v>1012000</v>
      </c>
      <c r="L14" s="107"/>
      <c r="M14" s="107">
        <v>-3520000</v>
      </c>
      <c r="N14" s="107"/>
      <c r="O14" s="107">
        <v>-35200000</v>
      </c>
      <c r="P14" s="120"/>
      <c r="Q14" s="107">
        <v>860979948</v>
      </c>
    </row>
    <row r="15" spans="1:17" ht="42" customHeight="1" x14ac:dyDescent="0.6">
      <c r="A15" s="106" t="s">
        <v>169</v>
      </c>
      <c r="B15" s="118"/>
      <c r="C15" s="107">
        <v>0</v>
      </c>
      <c r="D15" s="107"/>
      <c r="E15" s="107">
        <v>0</v>
      </c>
      <c r="F15" s="107"/>
      <c r="G15" s="107">
        <v>0</v>
      </c>
      <c r="H15" s="107"/>
      <c r="I15" s="107">
        <v>0</v>
      </c>
      <c r="J15" s="107"/>
      <c r="K15" s="107">
        <v>40000000</v>
      </c>
      <c r="L15" s="107"/>
      <c r="M15" s="107">
        <v>-11700</v>
      </c>
      <c r="N15" s="107"/>
      <c r="O15" s="107">
        <v>-70257000</v>
      </c>
      <c r="P15" s="120"/>
      <c r="Q15" s="107">
        <v>610784507</v>
      </c>
    </row>
    <row r="16" spans="1:17" ht="42" customHeight="1" x14ac:dyDescent="0.6">
      <c r="A16" s="106" t="s">
        <v>170</v>
      </c>
      <c r="B16" s="118"/>
      <c r="C16" s="107">
        <v>0</v>
      </c>
      <c r="D16" s="107"/>
      <c r="E16" s="107">
        <v>0</v>
      </c>
      <c r="F16" s="107"/>
      <c r="G16" s="107">
        <v>0</v>
      </c>
      <c r="H16" s="107"/>
      <c r="I16" s="107">
        <v>0</v>
      </c>
      <c r="J16" s="107"/>
      <c r="K16" s="107">
        <v>300000</v>
      </c>
      <c r="L16" s="107"/>
      <c r="M16" s="107">
        <v>-26999100</v>
      </c>
      <c r="N16" s="107"/>
      <c r="O16" s="107">
        <v>0</v>
      </c>
      <c r="P16" s="120"/>
      <c r="Q16" s="107">
        <v>313051752</v>
      </c>
    </row>
    <row r="17" spans="1:17" ht="42" customHeight="1" x14ac:dyDescent="0.6">
      <c r="A17" s="106" t="s">
        <v>171</v>
      </c>
      <c r="B17" s="118"/>
      <c r="C17" s="107">
        <v>0</v>
      </c>
      <c r="D17" s="107"/>
      <c r="E17" s="107">
        <v>0</v>
      </c>
      <c r="F17" s="107"/>
      <c r="G17" s="107">
        <v>0</v>
      </c>
      <c r="H17" s="107"/>
      <c r="I17" s="107">
        <v>0</v>
      </c>
      <c r="J17" s="107"/>
      <c r="K17" s="107">
        <v>19000</v>
      </c>
      <c r="L17" s="107"/>
      <c r="M17" s="107">
        <v>-1510500</v>
      </c>
      <c r="N17" s="107"/>
      <c r="O17" s="107">
        <v>0</v>
      </c>
      <c r="P17" s="120"/>
      <c r="Q17" s="107">
        <v>84754150</v>
      </c>
    </row>
    <row r="18" spans="1:17" ht="42" customHeight="1" x14ac:dyDescent="0.6">
      <c r="A18" s="106" t="s">
        <v>172</v>
      </c>
      <c r="B18" s="118"/>
      <c r="C18" s="107">
        <v>0</v>
      </c>
      <c r="D18" s="107"/>
      <c r="E18" s="107">
        <v>0</v>
      </c>
      <c r="F18" s="107"/>
      <c r="G18" s="107">
        <v>0</v>
      </c>
      <c r="H18" s="107"/>
      <c r="I18" s="107">
        <v>0</v>
      </c>
      <c r="J18" s="107"/>
      <c r="K18" s="107">
        <v>24678000</v>
      </c>
      <c r="L18" s="107"/>
      <c r="M18" s="107">
        <v>-12863294</v>
      </c>
      <c r="N18" s="107"/>
      <c r="O18" s="107">
        <v>0</v>
      </c>
      <c r="P18" s="120"/>
      <c r="Q18" s="107">
        <v>57683703</v>
      </c>
    </row>
    <row r="19" spans="1:17" ht="42" customHeight="1" x14ac:dyDescent="0.6">
      <c r="A19" s="106" t="s">
        <v>173</v>
      </c>
      <c r="B19" s="118"/>
      <c r="C19" s="107">
        <v>0</v>
      </c>
      <c r="D19" s="107"/>
      <c r="E19" s="107">
        <v>0</v>
      </c>
      <c r="F19" s="107"/>
      <c r="G19" s="107">
        <v>0</v>
      </c>
      <c r="H19" s="107"/>
      <c r="I19" s="107">
        <v>0</v>
      </c>
      <c r="J19" s="107"/>
      <c r="K19" s="107">
        <v>9313000</v>
      </c>
      <c r="L19" s="107"/>
      <c r="M19" s="107">
        <v>-1392186</v>
      </c>
      <c r="N19" s="107"/>
      <c r="O19" s="107">
        <v>0</v>
      </c>
      <c r="P19" s="120"/>
      <c r="Q19" s="107">
        <v>25012630</v>
      </c>
    </row>
    <row r="20" spans="1:17" ht="42" customHeight="1" x14ac:dyDescent="0.6">
      <c r="A20" s="106" t="s">
        <v>174</v>
      </c>
      <c r="B20" s="118"/>
      <c r="C20" s="107">
        <v>0</v>
      </c>
      <c r="D20" s="107"/>
      <c r="E20" s="107">
        <v>0</v>
      </c>
      <c r="F20" s="107"/>
      <c r="G20" s="107">
        <v>0</v>
      </c>
      <c r="H20" s="107"/>
      <c r="I20" s="107">
        <v>0</v>
      </c>
      <c r="J20" s="107"/>
      <c r="K20" s="107">
        <v>4000000</v>
      </c>
      <c r="L20" s="107"/>
      <c r="M20" s="107">
        <v>-558366</v>
      </c>
      <c r="N20" s="107"/>
      <c r="O20" s="107">
        <v>0</v>
      </c>
      <c r="P20" s="120"/>
      <c r="Q20" s="107">
        <v>23983000</v>
      </c>
    </row>
    <row r="21" spans="1:17" ht="42" customHeight="1" x14ac:dyDescent="0.6">
      <c r="A21" s="106" t="s">
        <v>179</v>
      </c>
      <c r="B21" s="118"/>
      <c r="C21" s="107">
        <v>0</v>
      </c>
      <c r="D21" s="107"/>
      <c r="E21" s="107">
        <v>0</v>
      </c>
      <c r="F21" s="107"/>
      <c r="G21" s="107">
        <v>0</v>
      </c>
      <c r="H21" s="107"/>
      <c r="I21" s="107">
        <v>0</v>
      </c>
      <c r="J21" s="107"/>
      <c r="K21" s="107">
        <v>1439000</v>
      </c>
      <c r="L21" s="107"/>
      <c r="M21" s="107">
        <v>-5377665</v>
      </c>
      <c r="N21" s="107"/>
      <c r="O21" s="107">
        <v>-40470000</v>
      </c>
      <c r="P21" s="120"/>
      <c r="Q21" s="107">
        <v>-63576171</v>
      </c>
    </row>
    <row r="22" spans="1:17" ht="42" customHeight="1" x14ac:dyDescent="0.6">
      <c r="A22" s="106" t="s">
        <v>175</v>
      </c>
      <c r="B22" s="118"/>
      <c r="C22" s="107">
        <v>0</v>
      </c>
      <c r="D22" s="107"/>
      <c r="E22" s="107">
        <v>0</v>
      </c>
      <c r="F22" s="107"/>
      <c r="G22" s="107">
        <v>0</v>
      </c>
      <c r="H22" s="107"/>
      <c r="I22" s="107">
        <v>0</v>
      </c>
      <c r="J22" s="107"/>
      <c r="K22" s="107">
        <v>18219000</v>
      </c>
      <c r="L22" s="107"/>
      <c r="M22" s="107">
        <v>0</v>
      </c>
      <c r="N22" s="107"/>
      <c r="O22" s="107">
        <v>0</v>
      </c>
      <c r="P22" s="120"/>
      <c r="Q22" s="107">
        <v>-218791824</v>
      </c>
    </row>
    <row r="23" spans="1:17" ht="42" customHeight="1" x14ac:dyDescent="0.6">
      <c r="A23" s="106" t="s">
        <v>177</v>
      </c>
      <c r="B23" s="118"/>
      <c r="C23" s="107">
        <v>0</v>
      </c>
      <c r="D23" s="107"/>
      <c r="E23" s="107">
        <v>0</v>
      </c>
      <c r="F23" s="107"/>
      <c r="G23" s="107">
        <v>0</v>
      </c>
      <c r="H23" s="107"/>
      <c r="I23" s="107">
        <v>0</v>
      </c>
      <c r="J23" s="107"/>
      <c r="K23" s="107">
        <v>39000000</v>
      </c>
      <c r="L23" s="107"/>
      <c r="M23" s="107">
        <v>0</v>
      </c>
      <c r="N23" s="107"/>
      <c r="O23" s="107">
        <v>0</v>
      </c>
      <c r="P23" s="120"/>
      <c r="Q23" s="107">
        <v>-468350844</v>
      </c>
    </row>
    <row r="24" spans="1:17" ht="42" customHeight="1" x14ac:dyDescent="0.6">
      <c r="A24" s="106" t="s">
        <v>176</v>
      </c>
      <c r="B24" s="118"/>
      <c r="C24" s="107">
        <v>0</v>
      </c>
      <c r="D24" s="107"/>
      <c r="E24" s="107">
        <v>0</v>
      </c>
      <c r="F24" s="107"/>
      <c r="G24" s="107">
        <v>0</v>
      </c>
      <c r="H24" s="107"/>
      <c r="I24" s="107">
        <v>0</v>
      </c>
      <c r="J24" s="107"/>
      <c r="K24" s="107">
        <v>25000000</v>
      </c>
      <c r="L24" s="107"/>
      <c r="M24" s="107">
        <v>0</v>
      </c>
      <c r="N24" s="107"/>
      <c r="O24" s="107">
        <v>0</v>
      </c>
      <c r="P24" s="120"/>
      <c r="Q24" s="107">
        <v>-1776331250</v>
      </c>
    </row>
    <row r="25" spans="1:17" ht="42" customHeight="1" thickBot="1" x14ac:dyDescent="0.65">
      <c r="A25" s="106" t="s">
        <v>178</v>
      </c>
      <c r="B25" s="118"/>
      <c r="C25" s="109">
        <v>0</v>
      </c>
      <c r="D25" s="107"/>
      <c r="E25" s="109">
        <v>0</v>
      </c>
      <c r="F25" s="107"/>
      <c r="G25" s="109">
        <v>0</v>
      </c>
      <c r="H25" s="107"/>
      <c r="I25" s="109">
        <v>0</v>
      </c>
      <c r="J25" s="107"/>
      <c r="K25" s="109">
        <v>9029142</v>
      </c>
      <c r="L25" s="107"/>
      <c r="M25" s="109">
        <v>-17979576</v>
      </c>
      <c r="N25" s="107"/>
      <c r="O25" s="109">
        <v>0</v>
      </c>
      <c r="P25" s="120"/>
      <c r="Q25" s="109">
        <v>-8668969170</v>
      </c>
    </row>
    <row r="26" spans="1:17" ht="42" customHeight="1" thickBot="1" x14ac:dyDescent="0.7">
      <c r="A26" s="112"/>
      <c r="B26" s="118"/>
      <c r="C26" s="137">
        <f>SUM(C9:C25)</f>
        <v>0</v>
      </c>
      <c r="D26" s="138"/>
      <c r="E26" s="137">
        <f>SUM(E9:E25)</f>
        <v>0</v>
      </c>
      <c r="F26" s="138"/>
      <c r="G26" s="137">
        <f>SUM(G9:G25)</f>
        <v>0</v>
      </c>
      <c r="H26" s="138"/>
      <c r="I26" s="137">
        <f>SUM(I9:I25)</f>
        <v>0</v>
      </c>
      <c r="J26" s="138"/>
      <c r="K26" s="137">
        <f>SUM(K9:K25)</f>
        <v>243225142</v>
      </c>
      <c r="L26" s="138"/>
      <c r="M26" s="137">
        <f>SUM(M9:M25)</f>
        <v>-133320496</v>
      </c>
      <c r="N26" s="138"/>
      <c r="O26" s="137">
        <f>SUM(O9:O25)</f>
        <v>-394909500</v>
      </c>
      <c r="P26" s="142"/>
      <c r="Q26" s="137">
        <f>SUM(Q9:Q25)</f>
        <v>23647494619</v>
      </c>
    </row>
    <row r="27" spans="1:17" ht="23.25" thickTop="1" x14ac:dyDescent="0.55000000000000004">
      <c r="A27" s="112"/>
      <c r="B27" s="118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41"/>
      <c r="Q27" s="10"/>
    </row>
    <row r="28" spans="1:17" ht="24.75" hidden="1" x14ac:dyDescent="0.4">
      <c r="A28" s="112"/>
      <c r="B28" s="118"/>
      <c r="C28" s="107"/>
      <c r="D28" s="107"/>
      <c r="E28" s="107"/>
      <c r="F28" s="107"/>
      <c r="G28" s="107"/>
      <c r="H28" s="107"/>
      <c r="I28" s="107">
        <v>0</v>
      </c>
      <c r="J28" s="107"/>
      <c r="K28" s="107"/>
      <c r="L28" s="107"/>
      <c r="M28" s="107"/>
      <c r="N28" s="107"/>
      <c r="O28" s="107"/>
      <c r="P28" s="107"/>
      <c r="Q28" s="107">
        <v>23647494619</v>
      </c>
    </row>
    <row r="29" spans="1:17" ht="24.75" hidden="1" x14ac:dyDescent="0.4">
      <c r="A29" s="112"/>
      <c r="B29" s="118"/>
      <c r="C29" s="107"/>
      <c r="D29" s="107"/>
      <c r="E29" s="107"/>
      <c r="F29" s="107"/>
      <c r="G29" s="107"/>
      <c r="H29" s="107"/>
      <c r="I29" s="107">
        <f>I28-I26</f>
        <v>0</v>
      </c>
      <c r="J29" s="107"/>
      <c r="K29" s="107"/>
      <c r="L29" s="107"/>
      <c r="M29" s="107"/>
      <c r="N29" s="107"/>
      <c r="O29" s="107"/>
      <c r="P29" s="107"/>
      <c r="Q29" s="107">
        <f>Q28-Q26</f>
        <v>0</v>
      </c>
    </row>
    <row r="30" spans="1:17" ht="22.5" x14ac:dyDescent="0.55000000000000004">
      <c r="A30" s="112"/>
      <c r="B30" s="118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41"/>
      <c r="Q30" s="10"/>
    </row>
    <row r="31" spans="1:17" ht="22.5" x14ac:dyDescent="0.55000000000000004">
      <c r="A31" s="112"/>
      <c r="B31" s="118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41"/>
      <c r="Q31" s="10"/>
    </row>
    <row r="32" spans="1:17" ht="22.5" x14ac:dyDescent="0.55000000000000004">
      <c r="A32" s="112"/>
      <c r="B32" s="118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41"/>
      <c r="Q32" s="10"/>
    </row>
    <row r="33" spans="1:17" ht="22.5" x14ac:dyDescent="0.55000000000000004">
      <c r="A33" s="112"/>
      <c r="B33" s="118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41"/>
      <c r="Q33" s="10"/>
    </row>
    <row r="34" spans="1:17" ht="22.5" x14ac:dyDescent="0.55000000000000004">
      <c r="A34" s="112"/>
      <c r="B34" s="118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41"/>
      <c r="Q34" s="10"/>
    </row>
    <row r="35" spans="1:17" ht="22.5" x14ac:dyDescent="0.55000000000000004">
      <c r="A35" s="112"/>
      <c r="B35" s="118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41"/>
      <c r="Q35" s="10"/>
    </row>
    <row r="36" spans="1:17" ht="22.5" x14ac:dyDescent="0.55000000000000004">
      <c r="A36" s="112"/>
      <c r="B36" s="118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41"/>
      <c r="Q36" s="10"/>
    </row>
    <row r="37" spans="1:17" ht="22.5" x14ac:dyDescent="0.55000000000000004">
      <c r="A37" s="112"/>
      <c r="B37" s="118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41"/>
      <c r="Q37" s="10"/>
    </row>
    <row r="38" spans="1:17" ht="22.5" x14ac:dyDescent="0.55000000000000004">
      <c r="A38" s="112"/>
      <c r="B38" s="118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41"/>
      <c r="Q38" s="10"/>
    </row>
    <row r="39" spans="1:17" ht="22.5" x14ac:dyDescent="0.55000000000000004">
      <c r="A39" s="112"/>
      <c r="B39" s="118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41"/>
      <c r="Q39" s="10"/>
    </row>
    <row r="40" spans="1:17" ht="22.5" x14ac:dyDescent="0.55000000000000004">
      <c r="A40" s="112"/>
      <c r="B40" s="118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41"/>
      <c r="Q40" s="10"/>
    </row>
    <row r="41" spans="1:17" ht="22.5" x14ac:dyDescent="0.55000000000000004">
      <c r="A41" s="112"/>
      <c r="B41" s="118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41"/>
      <c r="Q41" s="10"/>
    </row>
  </sheetData>
  <sortState xmlns:xlrd2="http://schemas.microsoft.com/office/spreadsheetml/2017/richdata2" ref="A9:Q25">
    <sortCondition descending="1" ref="Q9:Q25"/>
  </sortState>
  <mergeCells count="7">
    <mergeCell ref="A1:Q1"/>
    <mergeCell ref="A2:Q2"/>
    <mergeCell ref="A3:Q3"/>
    <mergeCell ref="A5:Q5"/>
    <mergeCell ref="C7:I7"/>
    <mergeCell ref="K7:Q7"/>
    <mergeCell ref="C6:Q6"/>
  </mergeCells>
  <pageMargins left="0.7" right="0.7" top="0.75" bottom="0.75" header="0.3" footer="0.3"/>
  <pageSetup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15</vt:i4>
      </vt:variant>
    </vt:vector>
  </HeadingPairs>
  <TitlesOfParts>
    <vt:vector size="31" baseType="lpstr">
      <vt:lpstr>صورت وضعیت پرتفوی</vt:lpstr>
      <vt:lpstr>سهام</vt:lpstr>
      <vt:lpstr>اوراق مشتقه</vt:lpstr>
      <vt:lpstr>سپرده</vt:lpstr>
      <vt:lpstr>درآمد</vt:lpstr>
      <vt:lpstr>2-1</vt:lpstr>
      <vt:lpstr>2-2</vt:lpstr>
      <vt:lpstr>2-3</vt:lpstr>
      <vt:lpstr>2-4</vt:lpstr>
      <vt:lpstr>درآمد سود ترجیحی</vt:lpstr>
      <vt:lpstr>درآمد سود سهام</vt:lpstr>
      <vt:lpstr>درآمد سود اوراق</vt:lpstr>
      <vt:lpstr>سود سپرده بانکی</vt:lpstr>
      <vt:lpstr>درآمد ناشی از تغییر قیمت </vt:lpstr>
      <vt:lpstr>درآمد ناشی از فروش</vt:lpstr>
      <vt:lpstr>درآمد ناشی از اختیار فروش</vt:lpstr>
      <vt:lpstr>'2-1'!Print_Area</vt:lpstr>
      <vt:lpstr>'2-2'!Print_Area</vt:lpstr>
      <vt:lpstr>'2-3'!Print_Area</vt:lpstr>
      <vt:lpstr>'2-4'!Print_Area</vt:lpstr>
      <vt:lpstr>'اوراق مشتقه'!Print_Area</vt:lpstr>
      <vt:lpstr>درآمد!Print_Area</vt:lpstr>
      <vt:lpstr>'درآمد سود اوراق'!Print_Area</vt:lpstr>
      <vt:lpstr>'درآمد سود ترجیحی'!Print_Area</vt:lpstr>
      <vt:lpstr>'درآمد سود سهام'!Print_Area</vt:lpstr>
      <vt:lpstr>'درآمد ناشی از اختیار فروش'!Print_Area</vt:lpstr>
      <vt:lpstr>'درآمد ناشی از تغییر قیمت '!Print_Area</vt:lpstr>
      <vt:lpstr>'درآمد ناشی از فروش'!Print_Area</vt:lpstr>
      <vt:lpstr>سپرده!Print_Area</vt:lpstr>
      <vt:lpstr>سهام!Print_Area</vt:lpstr>
      <vt:lpstr>'سود سپرده بانکی'!Print_Area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Hamid Reza MusaZadeh</dc:creator>
  <dc:description/>
  <cp:lastModifiedBy>Hamidreza Mousazadeh</cp:lastModifiedBy>
  <cp:lastPrinted>2026-10-26T13:40:14Z</cp:lastPrinted>
  <dcterms:created xsi:type="dcterms:W3CDTF">2025-07-27T13:20:38Z</dcterms:created>
  <dcterms:modified xsi:type="dcterms:W3CDTF">2026-10-26T13:40:38Z</dcterms:modified>
</cp:coreProperties>
</file>